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891CD16-9315-4410-9399-161628928A54}" xr6:coauthVersionLast="47" xr6:coauthVersionMax="47" xr10:uidLastSave="{00000000-0000-0000-0000-000000000000}"/>
  <bookViews>
    <workbookView xWindow="-120" yWindow="-120" windowWidth="21840" windowHeight="13140" firstSheet="11" activeTab="11" xr2:uid="{00000000-000D-0000-FFFF-FFFF00000000}"/>
  </bookViews>
  <sheets>
    <sheet name="первонач.на 2022-2024 гг. (2)" sheetId="3" r:id="rId1"/>
    <sheet name="перв.на 2022-2024 гг. (скрытые)" sheetId="4" r:id="rId2"/>
    <sheet name="26.01(доб.соф.рем.указа,мтб,раз" sheetId="5" r:id="rId3"/>
    <sheet name="31.01(доб.соф.рем.)собр" sheetId="6" r:id="rId4"/>
    <sheet name="01.02(обл.доб МРОТ) " sheetId="7" r:id="rId5"/>
    <sheet name="25.02выв.центры и ЦОС" sheetId="8" r:id="rId6"/>
    <sheet name="20.04.2022доб.соф.внешк." sheetId="9" r:id="rId7"/>
    <sheet name="18-20.05.доб.смету РСШ и МТБ" sheetId="10" r:id="rId8"/>
    <sheet name="пер.зан.несов." sheetId="12" r:id="rId9"/>
    <sheet name="пер.зан.нес.+собр." sheetId="13" r:id="rId10"/>
    <sheet name="доб.МТБ+пер.нал на им.(провер)" sheetId="15" r:id="rId11"/>
    <sheet name="2023 после собр.11.05" sheetId="2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3" i="20" l="1"/>
  <c r="F188" i="20"/>
  <c r="F78" i="20"/>
  <c r="F142" i="20" l="1"/>
  <c r="F28" i="20" l="1"/>
  <c r="F13" i="20" s="1"/>
  <c r="E226" i="20"/>
  <c r="E225" i="20"/>
  <c r="E224" i="20"/>
  <c r="E223" i="20"/>
  <c r="H222" i="20"/>
  <c r="G222" i="20"/>
  <c r="F222" i="20"/>
  <c r="E221" i="20"/>
  <c r="E220" i="20"/>
  <c r="E219" i="20"/>
  <c r="E218" i="20"/>
  <c r="H217" i="20"/>
  <c r="G217" i="20"/>
  <c r="F217" i="20"/>
  <c r="E216" i="20"/>
  <c r="E215" i="20"/>
  <c r="E214" i="20"/>
  <c r="E213" i="20"/>
  <c r="H212" i="20"/>
  <c r="G212" i="20"/>
  <c r="F212" i="20"/>
  <c r="E211" i="20"/>
  <c r="E210" i="20"/>
  <c r="E209" i="20"/>
  <c r="E208" i="20"/>
  <c r="H207" i="20"/>
  <c r="G207" i="20"/>
  <c r="F207" i="20"/>
  <c r="E206" i="20"/>
  <c r="E205" i="20"/>
  <c r="E204" i="20"/>
  <c r="E203" i="20"/>
  <c r="H202" i="20"/>
  <c r="G202" i="20"/>
  <c r="F202" i="20"/>
  <c r="H201" i="20"/>
  <c r="G201" i="20"/>
  <c r="F201" i="20"/>
  <c r="H200" i="20"/>
  <c r="G200" i="20"/>
  <c r="F200" i="20"/>
  <c r="H199" i="20"/>
  <c r="G199" i="20"/>
  <c r="F199" i="20"/>
  <c r="H198" i="20"/>
  <c r="G198" i="20"/>
  <c r="F198" i="20"/>
  <c r="G197" i="20"/>
  <c r="E196" i="20"/>
  <c r="E195" i="20"/>
  <c r="F194" i="20"/>
  <c r="E194" i="20" s="1"/>
  <c r="E193" i="20"/>
  <c r="H192" i="20"/>
  <c r="G192" i="20"/>
  <c r="E191" i="20"/>
  <c r="E190" i="20"/>
  <c r="E189" i="20"/>
  <c r="E188" i="20"/>
  <c r="H187" i="20"/>
  <c r="G187" i="20"/>
  <c r="F187" i="20"/>
  <c r="H186" i="20"/>
  <c r="G186" i="20"/>
  <c r="F186" i="20"/>
  <c r="H185" i="20"/>
  <c r="G185" i="20"/>
  <c r="F185" i="20"/>
  <c r="H184" i="20"/>
  <c r="G184" i="20"/>
  <c r="F184" i="20"/>
  <c r="H183" i="20"/>
  <c r="G183" i="20"/>
  <c r="F183" i="20"/>
  <c r="G182" i="20"/>
  <c r="E181" i="20"/>
  <c r="E180" i="20"/>
  <c r="E178" i="20"/>
  <c r="H177" i="20"/>
  <c r="G177" i="20"/>
  <c r="F177" i="20"/>
  <c r="E177" i="20" s="1"/>
  <c r="E176" i="20"/>
  <c r="E175" i="20"/>
  <c r="E174" i="20"/>
  <c r="E172" i="20" s="1"/>
  <c r="E173" i="20"/>
  <c r="H172" i="20"/>
  <c r="G172" i="20"/>
  <c r="F172" i="20"/>
  <c r="E171" i="20"/>
  <c r="E170" i="20"/>
  <c r="E169" i="20"/>
  <c r="E168" i="20"/>
  <c r="H167" i="20"/>
  <c r="G167" i="20"/>
  <c r="F167" i="20"/>
  <c r="E166" i="20"/>
  <c r="E165" i="20"/>
  <c r="E164" i="20"/>
  <c r="E163" i="20"/>
  <c r="H162" i="20"/>
  <c r="G162" i="20"/>
  <c r="F162" i="20"/>
  <c r="E161" i="20"/>
  <c r="E160" i="20"/>
  <c r="E159" i="20"/>
  <c r="E158" i="20"/>
  <c r="H157" i="20"/>
  <c r="G157" i="20"/>
  <c r="F157" i="20"/>
  <c r="E156" i="20"/>
  <c r="E155" i="20"/>
  <c r="E154" i="20"/>
  <c r="E153" i="20"/>
  <c r="H152" i="20"/>
  <c r="G152" i="20"/>
  <c r="F152" i="20"/>
  <c r="E151" i="20"/>
  <c r="E150" i="20"/>
  <c r="E149" i="20"/>
  <c r="E148" i="20"/>
  <c r="H147" i="20"/>
  <c r="G147" i="20"/>
  <c r="F147" i="20"/>
  <c r="E146" i="20"/>
  <c r="E145" i="20"/>
  <c r="E144" i="20"/>
  <c r="E143" i="20"/>
  <c r="H142" i="20"/>
  <c r="G142" i="20"/>
  <c r="E142" i="20" s="1"/>
  <c r="E141" i="20"/>
  <c r="E140" i="20"/>
  <c r="E139" i="20"/>
  <c r="E138" i="20"/>
  <c r="H137" i="20"/>
  <c r="G137" i="20"/>
  <c r="F137" i="20"/>
  <c r="E136" i="20"/>
  <c r="E135" i="20"/>
  <c r="E134" i="20"/>
  <c r="E133" i="20"/>
  <c r="H132" i="20"/>
  <c r="G132" i="20"/>
  <c r="F132" i="20"/>
  <c r="E131" i="20"/>
  <c r="E130" i="20"/>
  <c r="E129" i="20"/>
  <c r="E128" i="20"/>
  <c r="H127" i="20"/>
  <c r="G127" i="20"/>
  <c r="F127" i="20"/>
  <c r="E126" i="20"/>
  <c r="E125" i="20"/>
  <c r="E124" i="20"/>
  <c r="E123" i="20"/>
  <c r="H122" i="20"/>
  <c r="G122" i="20"/>
  <c r="F122" i="20"/>
  <c r="E121" i="20"/>
  <c r="E120" i="20"/>
  <c r="E119" i="20"/>
  <c r="E118" i="20"/>
  <c r="H117" i="20"/>
  <c r="G117" i="20"/>
  <c r="F117" i="20"/>
  <c r="E116" i="20"/>
  <c r="E115" i="20"/>
  <c r="E114" i="20"/>
  <c r="E113" i="20"/>
  <c r="H112" i="20"/>
  <c r="G112" i="20"/>
  <c r="F112" i="20"/>
  <c r="E111" i="20"/>
  <c r="E110" i="20"/>
  <c r="E109" i="20"/>
  <c r="E108" i="20"/>
  <c r="H107" i="20"/>
  <c r="G107" i="20"/>
  <c r="F107" i="20"/>
  <c r="E106" i="20"/>
  <c r="E105" i="20"/>
  <c r="E104" i="20"/>
  <c r="E103" i="20"/>
  <c r="H102" i="20"/>
  <c r="G102" i="20"/>
  <c r="F102" i="20"/>
  <c r="E101" i="20"/>
  <c r="E100" i="20"/>
  <c r="E99" i="20"/>
  <c r="E98" i="20"/>
  <c r="H97" i="20"/>
  <c r="G97" i="20"/>
  <c r="F97" i="20"/>
  <c r="E96" i="20"/>
  <c r="E95" i="20"/>
  <c r="E94" i="20"/>
  <c r="E93" i="20"/>
  <c r="H92" i="20"/>
  <c r="G92" i="20"/>
  <c r="F92" i="20"/>
  <c r="E91" i="20"/>
  <c r="E90" i="20"/>
  <c r="E89" i="20"/>
  <c r="F88" i="20"/>
  <c r="E88" i="20" s="1"/>
  <c r="H87" i="20"/>
  <c r="G87" i="20"/>
  <c r="F87" i="20"/>
  <c r="E86" i="20"/>
  <c r="E85" i="20"/>
  <c r="E84" i="20"/>
  <c r="E83" i="20"/>
  <c r="H82" i="20"/>
  <c r="G82" i="20"/>
  <c r="F82" i="20"/>
  <c r="E82" i="20"/>
  <c r="E81" i="20"/>
  <c r="E80" i="20"/>
  <c r="E79" i="20"/>
  <c r="H78" i="20"/>
  <c r="H77" i="20" s="1"/>
  <c r="G78" i="20"/>
  <c r="G77" i="20" s="1"/>
  <c r="E78" i="20"/>
  <c r="F77" i="20"/>
  <c r="E76" i="20"/>
  <c r="E75" i="20"/>
  <c r="E74" i="20"/>
  <c r="E73" i="20"/>
  <c r="H72" i="20"/>
  <c r="G72" i="20"/>
  <c r="F72" i="20"/>
  <c r="E71" i="20"/>
  <c r="E70" i="20"/>
  <c r="F69" i="20"/>
  <c r="F64" i="20" s="1"/>
  <c r="E68" i="20"/>
  <c r="H67" i="20"/>
  <c r="G67" i="20"/>
  <c r="H66" i="20"/>
  <c r="G66" i="20"/>
  <c r="G11" i="20" s="1"/>
  <c r="F66" i="20"/>
  <c r="E66" i="20"/>
  <c r="H65" i="20"/>
  <c r="G65" i="20"/>
  <c r="F65" i="20"/>
  <c r="E65" i="20"/>
  <c r="H64" i="20"/>
  <c r="G64" i="20"/>
  <c r="G63" i="20"/>
  <c r="F63" i="20"/>
  <c r="E61" i="20"/>
  <c r="E60" i="20"/>
  <c r="E59" i="20"/>
  <c r="E58" i="20"/>
  <c r="H57" i="20"/>
  <c r="G57" i="20"/>
  <c r="F57" i="20"/>
  <c r="E56" i="20"/>
  <c r="E55" i="20"/>
  <c r="E54" i="20"/>
  <c r="E53" i="20"/>
  <c r="H52" i="20"/>
  <c r="G52" i="20"/>
  <c r="E52" i="20" s="1"/>
  <c r="F52" i="20"/>
  <c r="E51" i="20"/>
  <c r="E50" i="20"/>
  <c r="E49" i="20"/>
  <c r="E48" i="20"/>
  <c r="H47" i="20"/>
  <c r="G47" i="20"/>
  <c r="F47" i="20"/>
  <c r="E46" i="20"/>
  <c r="E45" i="20"/>
  <c r="E44" i="20"/>
  <c r="E43" i="20"/>
  <c r="H42" i="20"/>
  <c r="G42" i="20"/>
  <c r="F42" i="20"/>
  <c r="E41" i="20"/>
  <c r="E40" i="20"/>
  <c r="E39" i="20"/>
  <c r="E38" i="20"/>
  <c r="H37" i="20"/>
  <c r="G37" i="20"/>
  <c r="F37" i="20"/>
  <c r="E37" i="20" s="1"/>
  <c r="E36" i="20"/>
  <c r="E35" i="20"/>
  <c r="E34" i="20"/>
  <c r="E33" i="20"/>
  <c r="H32" i="20"/>
  <c r="G32" i="20"/>
  <c r="F32" i="20"/>
  <c r="H31" i="20"/>
  <c r="H27" i="20" s="1"/>
  <c r="G31" i="20"/>
  <c r="F31" i="20"/>
  <c r="E31" i="20" s="1"/>
  <c r="E30" i="20"/>
  <c r="E29" i="20"/>
  <c r="H28" i="20"/>
  <c r="G28" i="20"/>
  <c r="E28" i="20" s="1"/>
  <c r="F27" i="20"/>
  <c r="E26" i="20"/>
  <c r="E25" i="20"/>
  <c r="E24" i="20"/>
  <c r="E23" i="20"/>
  <c r="H22" i="20"/>
  <c r="G22" i="20"/>
  <c r="F22" i="20"/>
  <c r="E21" i="20"/>
  <c r="E20" i="20"/>
  <c r="F19" i="20"/>
  <c r="E19" i="20" s="1"/>
  <c r="E14" i="20" s="1"/>
  <c r="E18" i="20"/>
  <c r="H17" i="20"/>
  <c r="H12" i="20" s="1"/>
  <c r="G17" i="20"/>
  <c r="H16" i="20"/>
  <c r="G16" i="20"/>
  <c r="F16" i="20"/>
  <c r="H15" i="20"/>
  <c r="G15" i="20"/>
  <c r="F15" i="20"/>
  <c r="E15" i="20"/>
  <c r="H14" i="20"/>
  <c r="G14" i="20"/>
  <c r="G9" i="20" s="1"/>
  <c r="H13" i="20"/>
  <c r="G13" i="20"/>
  <c r="H11" i="20"/>
  <c r="F11" i="20"/>
  <c r="H10" i="20"/>
  <c r="G10" i="20"/>
  <c r="F10" i="20"/>
  <c r="H9" i="20"/>
  <c r="G8" i="20"/>
  <c r="E11" i="20" l="1"/>
  <c r="E13" i="20"/>
  <c r="H62" i="20"/>
  <c r="H63" i="20"/>
  <c r="H8" i="20" s="1"/>
  <c r="H7" i="20" s="1"/>
  <c r="E92" i="20"/>
  <c r="E102" i="20"/>
  <c r="E112" i="20"/>
  <c r="E122" i="20"/>
  <c r="E132" i="20"/>
  <c r="E152" i="20"/>
  <c r="E157" i="20"/>
  <c r="E162" i="20"/>
  <c r="E167" i="20"/>
  <c r="E187" i="20"/>
  <c r="F197" i="20"/>
  <c r="H197" i="20"/>
  <c r="H182" i="20" s="1"/>
  <c r="E199" i="20"/>
  <c r="E184" i="20" s="1"/>
  <c r="E201" i="20"/>
  <c r="E207" i="20"/>
  <c r="E16" i="20"/>
  <c r="E47" i="20"/>
  <c r="F67" i="20"/>
  <c r="E69" i="20"/>
  <c r="E64" i="20" s="1"/>
  <c r="E72" i="20"/>
  <c r="E87" i="20"/>
  <c r="E97" i="20"/>
  <c r="E107" i="20"/>
  <c r="E117" i="20"/>
  <c r="E127" i="20"/>
  <c r="E137" i="20"/>
  <c r="E147" i="20"/>
  <c r="E197" i="20"/>
  <c r="E186" i="20"/>
  <c r="E217" i="20"/>
  <c r="G7" i="20"/>
  <c r="E10" i="20"/>
  <c r="F14" i="20"/>
  <c r="F9" i="20" s="1"/>
  <c r="E9" i="20" s="1"/>
  <c r="E22" i="20"/>
  <c r="G27" i="20"/>
  <c r="G12" i="20" s="1"/>
  <c r="E32" i="20"/>
  <c r="E42" i="20"/>
  <c r="E57" i="20"/>
  <c r="E67" i="20"/>
  <c r="E63" i="20"/>
  <c r="E198" i="20"/>
  <c r="E200" i="20"/>
  <c r="E185" i="20" s="1"/>
  <c r="E202" i="20"/>
  <c r="E212" i="20"/>
  <c r="E222" i="20"/>
  <c r="F62" i="20"/>
  <c r="E183" i="20"/>
  <c r="F8" i="20"/>
  <c r="G62" i="20"/>
  <c r="E77" i="20"/>
  <c r="F192" i="20"/>
  <c r="F17" i="20"/>
  <c r="E62" i="20" l="1"/>
  <c r="E27" i="20"/>
  <c r="E8" i="20"/>
  <c r="F7" i="20"/>
  <c r="E7" i="20" s="1"/>
  <c r="F12" i="20"/>
  <c r="E17" i="20"/>
  <c r="E12" i="20" s="1"/>
  <c r="E192" i="20"/>
  <c r="E182" i="20" s="1"/>
  <c r="F182" i="20"/>
  <c r="F167" i="15" l="1"/>
  <c r="F177" i="15"/>
  <c r="F165" i="15"/>
  <c r="G165" i="15"/>
  <c r="H165" i="15"/>
  <c r="F164" i="15"/>
  <c r="G164" i="15"/>
  <c r="H164" i="15"/>
  <c r="G163" i="15"/>
  <c r="H163" i="15"/>
  <c r="G162" i="15"/>
  <c r="H162" i="15"/>
  <c r="F183" i="15"/>
  <c r="F163" i="15" s="1"/>
  <c r="E195" i="15"/>
  <c r="E194" i="15"/>
  <c r="E193" i="15"/>
  <c r="E192" i="15"/>
  <c r="H191" i="15"/>
  <c r="G191" i="15"/>
  <c r="F191" i="15"/>
  <c r="F14" i="15"/>
  <c r="G14" i="15"/>
  <c r="H14" i="15"/>
  <c r="G13" i="15"/>
  <c r="H13" i="15"/>
  <c r="G12" i="15"/>
  <c r="H12" i="15"/>
  <c r="F48" i="15"/>
  <c r="E48" i="15" s="1"/>
  <c r="E50" i="15"/>
  <c r="E49" i="15"/>
  <c r="E47" i="15"/>
  <c r="H46" i="15"/>
  <c r="G46" i="15"/>
  <c r="E190" i="15"/>
  <c r="E189" i="15"/>
  <c r="E188" i="15"/>
  <c r="E187" i="15"/>
  <c r="H186" i="15"/>
  <c r="G186" i="15"/>
  <c r="F15" i="15"/>
  <c r="G15" i="15"/>
  <c r="H15" i="15"/>
  <c r="F18" i="15"/>
  <c r="E18" i="15" s="1"/>
  <c r="E45" i="15"/>
  <c r="E44" i="15"/>
  <c r="E43" i="15"/>
  <c r="E42" i="15"/>
  <c r="H41" i="15"/>
  <c r="G41" i="15"/>
  <c r="F71" i="15"/>
  <c r="F27" i="15"/>
  <c r="F60" i="15"/>
  <c r="G60" i="15"/>
  <c r="H60" i="15"/>
  <c r="G59" i="15"/>
  <c r="G9" i="15" s="1"/>
  <c r="H59" i="15"/>
  <c r="G58" i="15"/>
  <c r="G8" i="15" s="1"/>
  <c r="F148" i="15"/>
  <c r="E200" i="15"/>
  <c r="E199" i="15"/>
  <c r="E198" i="15"/>
  <c r="F197" i="15"/>
  <c r="H196" i="15"/>
  <c r="G196" i="15"/>
  <c r="E185" i="15"/>
  <c r="E184" i="15"/>
  <c r="E183" i="15"/>
  <c r="F182" i="15"/>
  <c r="E182" i="15" s="1"/>
  <c r="H181" i="15"/>
  <c r="G181" i="15"/>
  <c r="E180" i="15"/>
  <c r="E179" i="15"/>
  <c r="E178" i="15"/>
  <c r="H176" i="15"/>
  <c r="G176" i="15"/>
  <c r="E175" i="15"/>
  <c r="E174" i="15"/>
  <c r="E173" i="15"/>
  <c r="E172" i="15"/>
  <c r="H171" i="15"/>
  <c r="G171" i="15"/>
  <c r="F171" i="15"/>
  <c r="E170" i="15"/>
  <c r="E169" i="15"/>
  <c r="E168" i="15"/>
  <c r="E167" i="15"/>
  <c r="H166" i="15"/>
  <c r="G166" i="15"/>
  <c r="F166" i="15"/>
  <c r="E160" i="15"/>
  <c r="E159" i="15"/>
  <c r="E158" i="15"/>
  <c r="E157" i="15"/>
  <c r="H156" i="15"/>
  <c r="G156" i="15"/>
  <c r="F156" i="15"/>
  <c r="E155" i="15"/>
  <c r="E154" i="15"/>
  <c r="E153" i="15"/>
  <c r="E152" i="15"/>
  <c r="H151" i="15"/>
  <c r="G151" i="15"/>
  <c r="F151" i="15"/>
  <c r="E150" i="15"/>
  <c r="E149" i="15"/>
  <c r="E147" i="15"/>
  <c r="H146" i="15"/>
  <c r="G146" i="15"/>
  <c r="E145" i="15"/>
  <c r="E144" i="15"/>
  <c r="E143" i="15"/>
  <c r="E142" i="15"/>
  <c r="H141" i="15"/>
  <c r="G141" i="15"/>
  <c r="F141" i="15"/>
  <c r="E140" i="15"/>
  <c r="F139" i="15"/>
  <c r="E139" i="15" s="1"/>
  <c r="F59" i="15"/>
  <c r="F9" i="15" s="1"/>
  <c r="F138" i="15"/>
  <c r="E138" i="15"/>
  <c r="E137" i="15"/>
  <c r="H136" i="15"/>
  <c r="G136" i="15"/>
  <c r="E135" i="15"/>
  <c r="E134" i="15"/>
  <c r="E133" i="15"/>
  <c r="E132" i="15"/>
  <c r="H131" i="15"/>
  <c r="G131" i="15"/>
  <c r="F131" i="15"/>
  <c r="E131" i="15" s="1"/>
  <c r="E130" i="15"/>
  <c r="E129" i="15"/>
  <c r="E128" i="15"/>
  <c r="E127" i="15"/>
  <c r="H126" i="15"/>
  <c r="G126" i="15"/>
  <c r="F126" i="15"/>
  <c r="E125" i="15"/>
  <c r="E124" i="15"/>
  <c r="E123" i="15"/>
  <c r="E122" i="15"/>
  <c r="H121" i="15"/>
  <c r="G121" i="15"/>
  <c r="F121" i="15"/>
  <c r="E121" i="15" s="1"/>
  <c r="E120" i="15"/>
  <c r="E119" i="15"/>
  <c r="E118" i="15"/>
  <c r="E117" i="15"/>
  <c r="H116" i="15"/>
  <c r="G116" i="15"/>
  <c r="F116" i="15"/>
  <c r="E115" i="15"/>
  <c r="E114" i="15"/>
  <c r="E113" i="15"/>
  <c r="E112" i="15"/>
  <c r="H111" i="15"/>
  <c r="G111" i="15"/>
  <c r="F111" i="15"/>
  <c r="E111" i="15" s="1"/>
  <c r="E110" i="15"/>
  <c r="E109" i="15"/>
  <c r="F108" i="15"/>
  <c r="F58" i="15" s="1"/>
  <c r="F107" i="15"/>
  <c r="E107" i="15" s="1"/>
  <c r="H106" i="15"/>
  <c r="G106" i="15"/>
  <c r="E105" i="15"/>
  <c r="E104" i="15"/>
  <c r="E103" i="15"/>
  <c r="H102" i="15"/>
  <c r="H101" i="15" s="1"/>
  <c r="G102" i="15"/>
  <c r="G101" i="15" s="1"/>
  <c r="F102" i="15"/>
  <c r="E100" i="15"/>
  <c r="E99" i="15"/>
  <c r="E98" i="15"/>
  <c r="E97" i="15"/>
  <c r="H96" i="15"/>
  <c r="G96" i="15"/>
  <c r="F96" i="15"/>
  <c r="E96" i="15" s="1"/>
  <c r="E95" i="15"/>
  <c r="E94" i="15"/>
  <c r="E93" i="15"/>
  <c r="E92" i="15"/>
  <c r="H91" i="15"/>
  <c r="G91" i="15"/>
  <c r="F91" i="15"/>
  <c r="E90" i="15"/>
  <c r="E89" i="15"/>
  <c r="E88" i="15"/>
  <c r="E87" i="15"/>
  <c r="H86" i="15"/>
  <c r="G86" i="15"/>
  <c r="F86" i="15"/>
  <c r="E86" i="15" s="1"/>
  <c r="E85" i="15"/>
  <c r="E84" i="15"/>
  <c r="E83" i="15"/>
  <c r="E82" i="15"/>
  <c r="H81" i="15"/>
  <c r="G81" i="15"/>
  <c r="F81" i="15"/>
  <c r="E80" i="15"/>
  <c r="E79" i="15"/>
  <c r="E78" i="15"/>
  <c r="E77" i="15"/>
  <c r="H76" i="15"/>
  <c r="G76" i="15"/>
  <c r="F76" i="15"/>
  <c r="E76" i="15" s="1"/>
  <c r="E75" i="15"/>
  <c r="E74" i="15"/>
  <c r="E73" i="15"/>
  <c r="H72" i="15"/>
  <c r="G72" i="15"/>
  <c r="G57" i="15"/>
  <c r="E70" i="15"/>
  <c r="E69" i="15"/>
  <c r="E68" i="15"/>
  <c r="E67" i="15"/>
  <c r="H66" i="15"/>
  <c r="G66" i="15"/>
  <c r="F66" i="15"/>
  <c r="E65" i="15"/>
  <c r="E64" i="15"/>
  <c r="H63" i="15"/>
  <c r="E63" i="15" s="1"/>
  <c r="E62" i="15"/>
  <c r="G61" i="15"/>
  <c r="F61" i="15"/>
  <c r="E55" i="15"/>
  <c r="E54" i="15"/>
  <c r="E53" i="15"/>
  <c r="E52" i="15"/>
  <c r="H51" i="15"/>
  <c r="G51" i="15"/>
  <c r="E40" i="15"/>
  <c r="E39" i="15"/>
  <c r="F38" i="15"/>
  <c r="F37" i="15"/>
  <c r="H36" i="15"/>
  <c r="G36" i="15"/>
  <c r="E35" i="15"/>
  <c r="E34" i="15"/>
  <c r="E33" i="15"/>
  <c r="E32" i="15"/>
  <c r="H31" i="15"/>
  <c r="G31" i="15"/>
  <c r="F31" i="15"/>
  <c r="E30" i="15"/>
  <c r="E29" i="15"/>
  <c r="E28" i="15"/>
  <c r="H26" i="15"/>
  <c r="G26" i="15"/>
  <c r="E25" i="15"/>
  <c r="E24" i="15"/>
  <c r="E23" i="15"/>
  <c r="E22" i="15"/>
  <c r="H21" i="15"/>
  <c r="G21" i="15"/>
  <c r="F21" i="15"/>
  <c r="E20" i="15"/>
  <c r="E19" i="15"/>
  <c r="E17" i="15"/>
  <c r="H16" i="15"/>
  <c r="G16" i="15"/>
  <c r="F155" i="13"/>
  <c r="G155" i="13"/>
  <c r="H155" i="13"/>
  <c r="F154" i="13"/>
  <c r="G154" i="13"/>
  <c r="H154" i="13"/>
  <c r="F62" i="13"/>
  <c r="F157" i="13"/>
  <c r="F156" i="13" s="1"/>
  <c r="F27" i="13"/>
  <c r="E27" i="13" s="1"/>
  <c r="E180" i="13"/>
  <c r="E179" i="13"/>
  <c r="E178" i="13"/>
  <c r="F177" i="13"/>
  <c r="F176" i="13" s="1"/>
  <c r="E176" i="13" s="1"/>
  <c r="H176" i="13"/>
  <c r="G176" i="13"/>
  <c r="E175" i="13"/>
  <c r="E174" i="13"/>
  <c r="F173" i="13"/>
  <c r="F172" i="13"/>
  <c r="E172" i="13" s="1"/>
  <c r="H171" i="13"/>
  <c r="G171" i="13"/>
  <c r="E170" i="13"/>
  <c r="E169" i="13"/>
  <c r="E168" i="13"/>
  <c r="E167" i="13"/>
  <c r="H166" i="13"/>
  <c r="G166" i="13"/>
  <c r="F166" i="13"/>
  <c r="E165" i="13"/>
  <c r="E164" i="13"/>
  <c r="E163" i="13"/>
  <c r="E162" i="13"/>
  <c r="H161" i="13"/>
  <c r="G161" i="13"/>
  <c r="F161" i="13"/>
  <c r="E160" i="13"/>
  <c r="E159" i="13"/>
  <c r="E158" i="13"/>
  <c r="E157" i="13"/>
  <c r="H156" i="13"/>
  <c r="G156" i="13"/>
  <c r="H153" i="13"/>
  <c r="G153" i="13"/>
  <c r="H152" i="13"/>
  <c r="G152" i="13"/>
  <c r="E150" i="13"/>
  <c r="E149" i="13"/>
  <c r="E148" i="13"/>
  <c r="E147" i="13"/>
  <c r="H146" i="13"/>
  <c r="G146" i="13"/>
  <c r="F146" i="13"/>
  <c r="E145" i="13"/>
  <c r="E144" i="13"/>
  <c r="E143" i="13"/>
  <c r="E142" i="13"/>
  <c r="H141" i="13"/>
  <c r="G141" i="13"/>
  <c r="F141" i="13"/>
  <c r="E140" i="13"/>
  <c r="E139" i="13"/>
  <c r="E138" i="13"/>
  <c r="E137" i="13"/>
  <c r="H136" i="13"/>
  <c r="G136" i="13"/>
  <c r="F136" i="13"/>
  <c r="E135" i="13"/>
  <c r="E134" i="13"/>
  <c r="E133" i="13"/>
  <c r="E132" i="13"/>
  <c r="H131" i="13"/>
  <c r="G131" i="13"/>
  <c r="F131" i="13"/>
  <c r="E130" i="13"/>
  <c r="F129" i="13"/>
  <c r="F128" i="13"/>
  <c r="E128" i="13"/>
  <c r="E127" i="13"/>
  <c r="H126" i="13"/>
  <c r="G126" i="13"/>
  <c r="E125" i="13"/>
  <c r="E124" i="13"/>
  <c r="E123" i="13"/>
  <c r="E122" i="13"/>
  <c r="H121" i="13"/>
  <c r="G121" i="13"/>
  <c r="F121" i="13"/>
  <c r="E120" i="13"/>
  <c r="E119" i="13"/>
  <c r="E118" i="13"/>
  <c r="E117" i="13"/>
  <c r="H116" i="13"/>
  <c r="G116" i="13"/>
  <c r="F116" i="13"/>
  <c r="E115" i="13"/>
  <c r="E114" i="13"/>
  <c r="E113" i="13"/>
  <c r="E112" i="13"/>
  <c r="H111" i="13"/>
  <c r="G111" i="13"/>
  <c r="F111" i="13"/>
  <c r="E110" i="13"/>
  <c r="E109" i="13"/>
  <c r="E108" i="13"/>
  <c r="E107" i="13"/>
  <c r="H106" i="13"/>
  <c r="G106" i="13"/>
  <c r="F106" i="13"/>
  <c r="E106" i="13" s="1"/>
  <c r="E105" i="13"/>
  <c r="E104" i="13"/>
  <c r="E103" i="13"/>
  <c r="E102" i="13"/>
  <c r="H101" i="13"/>
  <c r="G101" i="13"/>
  <c r="F101" i="13"/>
  <c r="E100" i="13"/>
  <c r="E99" i="13"/>
  <c r="F98" i="13"/>
  <c r="F97" i="13"/>
  <c r="E97" i="13"/>
  <c r="H96" i="13"/>
  <c r="G96" i="13"/>
  <c r="E95" i="13"/>
  <c r="E94" i="13"/>
  <c r="E93" i="13"/>
  <c r="H92" i="13"/>
  <c r="H91" i="13" s="1"/>
  <c r="G92" i="13"/>
  <c r="F92" i="13"/>
  <c r="F91" i="13"/>
  <c r="E90" i="13"/>
  <c r="E89" i="13"/>
  <c r="E88" i="13"/>
  <c r="E87" i="13"/>
  <c r="H86" i="13"/>
  <c r="G86" i="13"/>
  <c r="F86" i="13"/>
  <c r="E85" i="13"/>
  <c r="E84" i="13"/>
  <c r="E83" i="13"/>
  <c r="E82" i="13"/>
  <c r="H81" i="13"/>
  <c r="G81" i="13"/>
  <c r="F81" i="13"/>
  <c r="E80" i="13"/>
  <c r="E79" i="13"/>
  <c r="E78" i="13"/>
  <c r="E77" i="13"/>
  <c r="H76" i="13"/>
  <c r="G76" i="13"/>
  <c r="F76" i="13"/>
  <c r="E76" i="13" s="1"/>
  <c r="E75" i="13"/>
  <c r="E74" i="13"/>
  <c r="E73" i="13"/>
  <c r="E72" i="13"/>
  <c r="H71" i="13"/>
  <c r="G71" i="13"/>
  <c r="F71" i="13"/>
  <c r="E70" i="13"/>
  <c r="E69" i="13"/>
  <c r="E68" i="13"/>
  <c r="E67" i="13"/>
  <c r="H66" i="13"/>
  <c r="G66" i="13"/>
  <c r="F66" i="13"/>
  <c r="E65" i="13"/>
  <c r="E64" i="13"/>
  <c r="E63" i="13"/>
  <c r="H62" i="13"/>
  <c r="H61" i="13" s="1"/>
  <c r="G62" i="13"/>
  <c r="G61" i="13"/>
  <c r="E60" i="13"/>
  <c r="E59" i="13"/>
  <c r="E58" i="13"/>
  <c r="E57" i="13"/>
  <c r="H56" i="13"/>
  <c r="G56" i="13"/>
  <c r="F56" i="13"/>
  <c r="E55" i="13"/>
  <c r="E54" i="13"/>
  <c r="H53" i="13"/>
  <c r="F53" i="13"/>
  <c r="F51" i="13" s="1"/>
  <c r="E52" i="13"/>
  <c r="G51" i="13"/>
  <c r="H50" i="13"/>
  <c r="G50" i="13"/>
  <c r="F50" i="13"/>
  <c r="H49" i="13"/>
  <c r="G49" i="13"/>
  <c r="G48" i="13"/>
  <c r="E45" i="13"/>
  <c r="E44" i="13"/>
  <c r="F43" i="13"/>
  <c r="E43" i="13" s="1"/>
  <c r="E42" i="13"/>
  <c r="H41" i="13"/>
  <c r="G41" i="13"/>
  <c r="E40" i="13"/>
  <c r="E39" i="13"/>
  <c r="F38" i="13"/>
  <c r="E38" i="13" s="1"/>
  <c r="F37" i="13"/>
  <c r="H36" i="13"/>
  <c r="G36" i="13"/>
  <c r="E35" i="13"/>
  <c r="E34" i="13"/>
  <c r="E33" i="13"/>
  <c r="E32" i="13"/>
  <c r="H31" i="13"/>
  <c r="G31" i="13"/>
  <c r="F31" i="13"/>
  <c r="E30" i="13"/>
  <c r="E29" i="13"/>
  <c r="E28" i="13"/>
  <c r="H26" i="13"/>
  <c r="G26" i="13"/>
  <c r="F26" i="13"/>
  <c r="E25" i="13"/>
  <c r="E24" i="13"/>
  <c r="E23" i="13"/>
  <c r="E22" i="13"/>
  <c r="H21" i="13"/>
  <c r="G21" i="13"/>
  <c r="F21" i="13"/>
  <c r="E21" i="13" s="1"/>
  <c r="E20" i="13"/>
  <c r="E19" i="13"/>
  <c r="F18" i="13"/>
  <c r="E18" i="13"/>
  <c r="E17" i="13"/>
  <c r="H16" i="13"/>
  <c r="G16" i="13"/>
  <c r="H15" i="13"/>
  <c r="G15" i="13"/>
  <c r="F15" i="13"/>
  <c r="H14" i="13"/>
  <c r="G14" i="13"/>
  <c r="F14" i="13"/>
  <c r="H13" i="13"/>
  <c r="G13" i="13"/>
  <c r="H12" i="13"/>
  <c r="G12" i="13"/>
  <c r="F128" i="12"/>
  <c r="F129" i="12"/>
  <c r="E129" i="12" s="1"/>
  <c r="F157" i="12"/>
  <c r="F177" i="12"/>
  <c r="E177" i="12" s="1"/>
  <c r="H155" i="12"/>
  <c r="G155" i="12" s="1"/>
  <c r="F154" i="12"/>
  <c r="G154" i="12"/>
  <c r="H154" i="12"/>
  <c r="G153" i="12"/>
  <c r="H153" i="12"/>
  <c r="G152" i="12"/>
  <c r="H152" i="12"/>
  <c r="E180" i="12"/>
  <c r="E179" i="12"/>
  <c r="E154" i="12" s="1"/>
  <c r="E178" i="12"/>
  <c r="H176" i="12"/>
  <c r="G176" i="12"/>
  <c r="F92" i="12"/>
  <c r="F91" i="12" s="1"/>
  <c r="E175" i="12"/>
  <c r="E174" i="12"/>
  <c r="F173" i="12"/>
  <c r="F172" i="12"/>
  <c r="E172" i="12" s="1"/>
  <c r="H171" i="12"/>
  <c r="G171" i="12"/>
  <c r="E170" i="12"/>
  <c r="E169" i="12"/>
  <c r="E168" i="12"/>
  <c r="E167" i="12"/>
  <c r="H166" i="12"/>
  <c r="G166" i="12"/>
  <c r="F166" i="12"/>
  <c r="E165" i="12"/>
  <c r="E164" i="12"/>
  <c r="E163" i="12"/>
  <c r="E162" i="12"/>
  <c r="H161" i="12"/>
  <c r="G161" i="12"/>
  <c r="F161" i="12"/>
  <c r="E161" i="12" s="1"/>
  <c r="E160" i="12"/>
  <c r="E159" i="12"/>
  <c r="E158" i="12"/>
  <c r="H156" i="12"/>
  <c r="G156" i="12"/>
  <c r="E150" i="12"/>
  <c r="E149" i="12"/>
  <c r="E148" i="12"/>
  <c r="E147" i="12"/>
  <c r="H146" i="12"/>
  <c r="G146" i="12"/>
  <c r="F146" i="12"/>
  <c r="E145" i="12"/>
  <c r="E144" i="12"/>
  <c r="E143" i="12"/>
  <c r="E142" i="12"/>
  <c r="H141" i="12"/>
  <c r="G141" i="12"/>
  <c r="F141" i="12"/>
  <c r="E140" i="12"/>
  <c r="E139" i="12"/>
  <c r="E138" i="12"/>
  <c r="E137" i="12"/>
  <c r="H136" i="12"/>
  <c r="G136" i="12"/>
  <c r="F136" i="12"/>
  <c r="E135" i="12"/>
  <c r="E134" i="12"/>
  <c r="E133" i="12"/>
  <c r="E132" i="12"/>
  <c r="H131" i="12"/>
  <c r="G131" i="12"/>
  <c r="F131" i="12"/>
  <c r="E131" i="12" s="1"/>
  <c r="E130" i="12"/>
  <c r="E128" i="12"/>
  <c r="E127" i="12"/>
  <c r="H126" i="12"/>
  <c r="G126" i="12"/>
  <c r="E125" i="12"/>
  <c r="E124" i="12"/>
  <c r="E123" i="12"/>
  <c r="E122" i="12"/>
  <c r="H121" i="12"/>
  <c r="G121" i="12"/>
  <c r="F121" i="12"/>
  <c r="E120" i="12"/>
  <c r="E119" i="12"/>
  <c r="E118" i="12"/>
  <c r="E117" i="12"/>
  <c r="H116" i="12"/>
  <c r="G116" i="12"/>
  <c r="F116" i="12"/>
  <c r="E115" i="12"/>
  <c r="E114" i="12"/>
  <c r="E113" i="12"/>
  <c r="E112" i="12"/>
  <c r="H111" i="12"/>
  <c r="G111" i="12"/>
  <c r="F111" i="12"/>
  <c r="E110" i="12"/>
  <c r="E109" i="12"/>
  <c r="E108" i="12"/>
  <c r="E107" i="12"/>
  <c r="H106" i="12"/>
  <c r="G106" i="12"/>
  <c r="F106" i="12"/>
  <c r="E105" i="12"/>
  <c r="E104" i="12"/>
  <c r="E103" i="12"/>
  <c r="E102" i="12"/>
  <c r="H101" i="12"/>
  <c r="G101" i="12"/>
  <c r="F101" i="12"/>
  <c r="E100" i="12"/>
  <c r="E99" i="12"/>
  <c r="F98" i="12"/>
  <c r="F97" i="12"/>
  <c r="E97" i="12" s="1"/>
  <c r="H96" i="12"/>
  <c r="G96" i="12"/>
  <c r="E95" i="12"/>
  <c r="E94" i="12"/>
  <c r="E93" i="12"/>
  <c r="H92" i="12"/>
  <c r="G92" i="12"/>
  <c r="E90" i="12"/>
  <c r="E89" i="12"/>
  <c r="E88" i="12"/>
  <c r="E87" i="12"/>
  <c r="H86" i="12"/>
  <c r="G86" i="12"/>
  <c r="F86" i="12"/>
  <c r="E85" i="12"/>
  <c r="E84" i="12"/>
  <c r="E83" i="12"/>
  <c r="E82" i="12"/>
  <c r="H81" i="12"/>
  <c r="G81" i="12"/>
  <c r="F81" i="12"/>
  <c r="E80" i="12"/>
  <c r="E79" i="12"/>
  <c r="E78" i="12"/>
  <c r="E77" i="12"/>
  <c r="H76" i="12"/>
  <c r="G76" i="12"/>
  <c r="F76" i="12"/>
  <c r="E75" i="12"/>
  <c r="E74" i="12"/>
  <c r="E73" i="12"/>
  <c r="E72" i="12"/>
  <c r="H71" i="12"/>
  <c r="G71" i="12"/>
  <c r="F71" i="12"/>
  <c r="E70" i="12"/>
  <c r="E69" i="12"/>
  <c r="E68" i="12"/>
  <c r="E67" i="12"/>
  <c r="H66" i="12"/>
  <c r="G66" i="12"/>
  <c r="F66" i="12"/>
  <c r="E65" i="12"/>
  <c r="E64" i="12"/>
  <c r="E63" i="12"/>
  <c r="H62" i="12"/>
  <c r="H61" i="12" s="1"/>
  <c r="G62" i="12"/>
  <c r="F62" i="12"/>
  <c r="G61" i="12"/>
  <c r="E60" i="12"/>
  <c r="E59" i="12"/>
  <c r="E58" i="12"/>
  <c r="E57" i="12"/>
  <c r="H56" i="12"/>
  <c r="G56" i="12"/>
  <c r="F56" i="12"/>
  <c r="E55" i="12"/>
  <c r="E54" i="12"/>
  <c r="H53" i="12"/>
  <c r="F53" i="12"/>
  <c r="E52" i="12"/>
  <c r="G51" i="12"/>
  <c r="H50" i="12"/>
  <c r="G50" i="12"/>
  <c r="F50" i="12"/>
  <c r="H49" i="12"/>
  <c r="G49" i="12"/>
  <c r="F49" i="12"/>
  <c r="G48" i="12"/>
  <c r="E45" i="12"/>
  <c r="E44" i="12"/>
  <c r="F43" i="12"/>
  <c r="E43" i="12"/>
  <c r="E42" i="12"/>
  <c r="H41" i="12"/>
  <c r="G41" i="12"/>
  <c r="E40" i="12"/>
  <c r="E39" i="12"/>
  <c r="F38" i="12"/>
  <c r="E38" i="12" s="1"/>
  <c r="F37" i="12"/>
  <c r="H36" i="12"/>
  <c r="G36" i="12"/>
  <c r="E35" i="12"/>
  <c r="E34" i="12"/>
  <c r="E33" i="12"/>
  <c r="E32" i="12"/>
  <c r="H31" i="12"/>
  <c r="G31" i="12"/>
  <c r="F31" i="12"/>
  <c r="E31" i="12" s="1"/>
  <c r="E30" i="12"/>
  <c r="E29" i="12"/>
  <c r="E28" i="12"/>
  <c r="F27" i="12"/>
  <c r="H26" i="12"/>
  <c r="G26" i="12"/>
  <c r="E25" i="12"/>
  <c r="E24" i="12"/>
  <c r="E23" i="12"/>
  <c r="E22" i="12"/>
  <c r="H21" i="12"/>
  <c r="G21" i="12"/>
  <c r="F21" i="12"/>
  <c r="E20" i="12"/>
  <c r="E19" i="12"/>
  <c r="F18" i="12"/>
  <c r="E17" i="12"/>
  <c r="H16" i="12"/>
  <c r="G16" i="12"/>
  <c r="H15" i="12"/>
  <c r="G15" i="12"/>
  <c r="F15" i="12"/>
  <c r="H14" i="12"/>
  <c r="G14" i="12"/>
  <c r="G9" i="12" s="1"/>
  <c r="F14" i="12"/>
  <c r="H13" i="12"/>
  <c r="G13" i="12"/>
  <c r="H12" i="12"/>
  <c r="G12" i="12"/>
  <c r="F50" i="10"/>
  <c r="G50" i="10"/>
  <c r="H50" i="10"/>
  <c r="F49" i="10"/>
  <c r="G49" i="10"/>
  <c r="H49" i="10"/>
  <c r="G48" i="10"/>
  <c r="E150" i="10"/>
  <c r="E149" i="10"/>
  <c r="E148" i="10"/>
  <c r="E147" i="10"/>
  <c r="H146" i="10"/>
  <c r="G146" i="10"/>
  <c r="F146" i="10"/>
  <c r="F43" i="10"/>
  <c r="F173" i="10"/>
  <c r="F153" i="10" s="1"/>
  <c r="E175" i="10"/>
  <c r="E174" i="10"/>
  <c r="F172" i="10"/>
  <c r="H171" i="10"/>
  <c r="G171" i="10"/>
  <c r="E170" i="10"/>
  <c r="E169" i="10"/>
  <c r="E168" i="10"/>
  <c r="E167" i="10"/>
  <c r="H166" i="10"/>
  <c r="G166" i="10"/>
  <c r="F166" i="10"/>
  <c r="E165" i="10"/>
  <c r="E164" i="10"/>
  <c r="E163" i="10"/>
  <c r="E162" i="10"/>
  <c r="H161" i="10"/>
  <c r="G161" i="10"/>
  <c r="F161" i="10"/>
  <c r="E160" i="10"/>
  <c r="E159" i="10"/>
  <c r="E158" i="10"/>
  <c r="F157" i="10"/>
  <c r="E157" i="10" s="1"/>
  <c r="H156" i="10"/>
  <c r="G156" i="10"/>
  <c r="H155" i="10"/>
  <c r="F155" i="10"/>
  <c r="H154" i="10"/>
  <c r="G154" i="10"/>
  <c r="F154" i="10"/>
  <c r="H153" i="10"/>
  <c r="G153" i="10"/>
  <c r="H152" i="10"/>
  <c r="G152" i="10"/>
  <c r="E145" i="10"/>
  <c r="E144" i="10"/>
  <c r="E143" i="10"/>
  <c r="E142" i="10"/>
  <c r="H141" i="10"/>
  <c r="G141" i="10"/>
  <c r="F141" i="10"/>
  <c r="E140" i="10"/>
  <c r="E139" i="10"/>
  <c r="E138" i="10"/>
  <c r="E137" i="10"/>
  <c r="H136" i="10"/>
  <c r="G136" i="10"/>
  <c r="F136" i="10"/>
  <c r="E135" i="10"/>
  <c r="E134" i="10"/>
  <c r="E133" i="10"/>
  <c r="E132" i="10"/>
  <c r="H131" i="10"/>
  <c r="G131" i="10"/>
  <c r="F131" i="10"/>
  <c r="E130" i="10"/>
  <c r="E129" i="10"/>
  <c r="E128" i="10"/>
  <c r="E127" i="10"/>
  <c r="H126" i="10"/>
  <c r="G126" i="10"/>
  <c r="F126" i="10"/>
  <c r="E126" i="10" s="1"/>
  <c r="E125" i="10"/>
  <c r="E124" i="10"/>
  <c r="E123" i="10"/>
  <c r="E122" i="10"/>
  <c r="H121" i="10"/>
  <c r="G121" i="10"/>
  <c r="F121" i="10"/>
  <c r="E121" i="10"/>
  <c r="E120" i="10"/>
  <c r="E119" i="10"/>
  <c r="E118" i="10"/>
  <c r="E117" i="10"/>
  <c r="H116" i="10"/>
  <c r="G116" i="10"/>
  <c r="F116" i="10"/>
  <c r="E116" i="10"/>
  <c r="E115" i="10"/>
  <c r="E114" i="10"/>
  <c r="E113" i="10"/>
  <c r="E112" i="10"/>
  <c r="H111" i="10"/>
  <c r="G111" i="10"/>
  <c r="F111" i="10"/>
  <c r="E110" i="10"/>
  <c r="E109" i="10"/>
  <c r="E108" i="10"/>
  <c r="E107" i="10"/>
  <c r="H106" i="10"/>
  <c r="G106" i="10"/>
  <c r="F106" i="10"/>
  <c r="E105" i="10"/>
  <c r="E104" i="10"/>
  <c r="E103" i="10"/>
  <c r="E102" i="10"/>
  <c r="H101" i="10"/>
  <c r="G101" i="10"/>
  <c r="F101" i="10"/>
  <c r="E100" i="10"/>
  <c r="E99" i="10"/>
  <c r="F98" i="10"/>
  <c r="F97" i="10"/>
  <c r="E97" i="10"/>
  <c r="H96" i="10"/>
  <c r="G96" i="10"/>
  <c r="E95" i="10"/>
  <c r="E94" i="10"/>
  <c r="E93" i="10"/>
  <c r="H92" i="10"/>
  <c r="H91" i="10" s="1"/>
  <c r="G92" i="10"/>
  <c r="F92" i="10"/>
  <c r="F91" i="10" s="1"/>
  <c r="E90" i="10"/>
  <c r="E89" i="10"/>
  <c r="E88" i="10"/>
  <c r="E87" i="10"/>
  <c r="H86" i="10"/>
  <c r="G86" i="10"/>
  <c r="F86" i="10"/>
  <c r="E85" i="10"/>
  <c r="E84" i="10"/>
  <c r="E83" i="10"/>
  <c r="E82" i="10"/>
  <c r="H81" i="10"/>
  <c r="G81" i="10"/>
  <c r="F81" i="10"/>
  <c r="E80" i="10"/>
  <c r="E79" i="10"/>
  <c r="E78" i="10"/>
  <c r="E77" i="10"/>
  <c r="H76" i="10"/>
  <c r="G76" i="10"/>
  <c r="F76" i="10"/>
  <c r="E75" i="10"/>
  <c r="E74" i="10"/>
  <c r="E73" i="10"/>
  <c r="E72" i="10"/>
  <c r="H71" i="10"/>
  <c r="G71" i="10"/>
  <c r="F71" i="10"/>
  <c r="E70" i="10"/>
  <c r="E69" i="10"/>
  <c r="E68" i="10"/>
  <c r="E67" i="10"/>
  <c r="H66" i="10"/>
  <c r="G66" i="10"/>
  <c r="F66" i="10"/>
  <c r="E65" i="10"/>
  <c r="E64" i="10"/>
  <c r="E63" i="10"/>
  <c r="H62" i="10"/>
  <c r="H61" i="10" s="1"/>
  <c r="G62" i="10"/>
  <c r="G47" i="10" s="1"/>
  <c r="G46" i="10" s="1"/>
  <c r="F62" i="10"/>
  <c r="E60" i="10"/>
  <c r="E59" i="10"/>
  <c r="E58" i="10"/>
  <c r="E57" i="10"/>
  <c r="H56" i="10"/>
  <c r="G56" i="10"/>
  <c r="F56" i="10"/>
  <c r="E55" i="10"/>
  <c r="E54" i="10"/>
  <c r="H53" i="10"/>
  <c r="F53" i="10"/>
  <c r="E52" i="10"/>
  <c r="G51" i="10"/>
  <c r="E45" i="10"/>
  <c r="E44" i="10"/>
  <c r="E43" i="10"/>
  <c r="E42" i="10"/>
  <c r="H41" i="10"/>
  <c r="G41" i="10"/>
  <c r="F41" i="10"/>
  <c r="E40" i="10"/>
  <c r="E39" i="10"/>
  <c r="F38" i="10"/>
  <c r="E38" i="10"/>
  <c r="F37" i="10"/>
  <c r="E37" i="10" s="1"/>
  <c r="H36" i="10"/>
  <c r="G36" i="10"/>
  <c r="F36" i="10"/>
  <c r="E36" i="10" s="1"/>
  <c r="E35" i="10"/>
  <c r="E34" i="10"/>
  <c r="E33" i="10"/>
  <c r="E32" i="10"/>
  <c r="H31" i="10"/>
  <c r="G31" i="10"/>
  <c r="F31" i="10"/>
  <c r="E31" i="10" s="1"/>
  <c r="E30" i="10"/>
  <c r="E29" i="10"/>
  <c r="E28" i="10"/>
  <c r="F27" i="10"/>
  <c r="E27" i="10"/>
  <c r="H26" i="10"/>
  <c r="G26" i="10"/>
  <c r="F26" i="10"/>
  <c r="E26" i="10"/>
  <c r="E25" i="10"/>
  <c r="E24" i="10"/>
  <c r="E23" i="10"/>
  <c r="E22" i="10"/>
  <c r="H21" i="10"/>
  <c r="G21" i="10"/>
  <c r="F21" i="10"/>
  <c r="E21" i="10"/>
  <c r="E20" i="10"/>
  <c r="E19" i="10"/>
  <c r="F18" i="10"/>
  <c r="F13" i="10" s="1"/>
  <c r="E18" i="10"/>
  <c r="E13" i="10" s="1"/>
  <c r="E17" i="10"/>
  <c r="H16" i="10"/>
  <c r="G16" i="10"/>
  <c r="H15" i="10"/>
  <c r="H10" i="10" s="1"/>
  <c r="G15" i="10"/>
  <c r="F15" i="10"/>
  <c r="H14" i="10"/>
  <c r="G14" i="10"/>
  <c r="F14" i="10"/>
  <c r="H13" i="10"/>
  <c r="G13" i="10"/>
  <c r="H12" i="10"/>
  <c r="G12" i="10"/>
  <c r="H9" i="10"/>
  <c r="F152" i="9"/>
  <c r="F167" i="9"/>
  <c r="F166" i="9" s="1"/>
  <c r="E170" i="9"/>
  <c r="E169" i="9"/>
  <c r="E168" i="9"/>
  <c r="E167" i="9"/>
  <c r="H166" i="9"/>
  <c r="G166" i="9"/>
  <c r="E165" i="9"/>
  <c r="E164" i="9"/>
  <c r="E163" i="9"/>
  <c r="E162" i="9"/>
  <c r="H161" i="9"/>
  <c r="G161" i="9"/>
  <c r="F161" i="9"/>
  <c r="E160" i="9"/>
  <c r="E159" i="9"/>
  <c r="E158" i="9"/>
  <c r="E157" i="9"/>
  <c r="H156" i="9"/>
  <c r="G156" i="9"/>
  <c r="F156" i="9"/>
  <c r="E155" i="9"/>
  <c r="E154" i="9"/>
  <c r="E153" i="9"/>
  <c r="H151" i="9"/>
  <c r="G151" i="9"/>
  <c r="H150" i="9"/>
  <c r="F150" i="9"/>
  <c r="H149" i="9"/>
  <c r="G149" i="9"/>
  <c r="F149" i="9"/>
  <c r="H148" i="9"/>
  <c r="G148" i="9"/>
  <c r="F148" i="9"/>
  <c r="H147" i="9"/>
  <c r="G147" i="9"/>
  <c r="E145" i="9"/>
  <c r="E144" i="9"/>
  <c r="E143" i="9"/>
  <c r="E142" i="9"/>
  <c r="H141" i="9"/>
  <c r="G141" i="9"/>
  <c r="F141" i="9"/>
  <c r="E141" i="9" s="1"/>
  <c r="E140" i="9"/>
  <c r="E139" i="9"/>
  <c r="E138" i="9"/>
  <c r="E137" i="9"/>
  <c r="H136" i="9"/>
  <c r="G136" i="9"/>
  <c r="E136" i="9" s="1"/>
  <c r="F136" i="9"/>
  <c r="E135" i="9"/>
  <c r="E134" i="9"/>
  <c r="E133" i="9"/>
  <c r="E132" i="9"/>
  <c r="H131" i="9"/>
  <c r="G131" i="9"/>
  <c r="F131" i="9"/>
  <c r="E130" i="9"/>
  <c r="E129" i="9"/>
  <c r="E128" i="9"/>
  <c r="E127" i="9"/>
  <c r="H126" i="9"/>
  <c r="G126" i="9"/>
  <c r="F126" i="9"/>
  <c r="E126" i="9" s="1"/>
  <c r="E125" i="9"/>
  <c r="E124" i="9"/>
  <c r="E123" i="9"/>
  <c r="E122" i="9"/>
  <c r="H121" i="9"/>
  <c r="G121" i="9"/>
  <c r="F121" i="9"/>
  <c r="E121" i="9"/>
  <c r="E120" i="9"/>
  <c r="E119" i="9"/>
  <c r="E118" i="9"/>
  <c r="E117" i="9"/>
  <c r="H116" i="9"/>
  <c r="G116" i="9"/>
  <c r="F116" i="9"/>
  <c r="E116" i="9"/>
  <c r="E115" i="9"/>
  <c r="E114" i="9"/>
  <c r="E113" i="9"/>
  <c r="E112" i="9"/>
  <c r="H111" i="9"/>
  <c r="G111" i="9"/>
  <c r="F111" i="9"/>
  <c r="E110" i="9"/>
  <c r="E109" i="9"/>
  <c r="E108" i="9"/>
  <c r="E107" i="9"/>
  <c r="H106" i="9"/>
  <c r="G106" i="9"/>
  <c r="F106" i="9"/>
  <c r="E105" i="9"/>
  <c r="E104" i="9"/>
  <c r="E103" i="9"/>
  <c r="E102" i="9"/>
  <c r="H101" i="9"/>
  <c r="G101" i="9"/>
  <c r="E101" i="9" s="1"/>
  <c r="F101" i="9"/>
  <c r="E100" i="9"/>
  <c r="E99" i="9"/>
  <c r="F98" i="9"/>
  <c r="E98" i="9" s="1"/>
  <c r="F97" i="9"/>
  <c r="H96" i="9"/>
  <c r="G96" i="9"/>
  <c r="E95" i="9"/>
  <c r="E94" i="9"/>
  <c r="E93" i="9"/>
  <c r="H92" i="9"/>
  <c r="G92" i="9"/>
  <c r="G91" i="9" s="1"/>
  <c r="F92" i="9"/>
  <c r="F91" i="9"/>
  <c r="E90" i="9"/>
  <c r="E89" i="9"/>
  <c r="E88" i="9"/>
  <c r="E87" i="9"/>
  <c r="H86" i="9"/>
  <c r="G86" i="9"/>
  <c r="F86" i="9"/>
  <c r="E85" i="9"/>
  <c r="E84" i="9"/>
  <c r="E83" i="9"/>
  <c r="E82" i="9"/>
  <c r="H81" i="9"/>
  <c r="G81" i="9"/>
  <c r="F81" i="9"/>
  <c r="E80" i="9"/>
  <c r="E79" i="9"/>
  <c r="E78" i="9"/>
  <c r="E77" i="9"/>
  <c r="H76" i="9"/>
  <c r="G76" i="9"/>
  <c r="F76" i="9"/>
  <c r="E75" i="9"/>
  <c r="E74" i="9"/>
  <c r="E73" i="9"/>
  <c r="E72" i="9"/>
  <c r="H71" i="9"/>
  <c r="G71" i="9"/>
  <c r="F71" i="9"/>
  <c r="E70" i="9"/>
  <c r="E69" i="9"/>
  <c r="E68" i="9"/>
  <c r="E67" i="9"/>
  <c r="H66" i="9"/>
  <c r="G66" i="9"/>
  <c r="F66" i="9"/>
  <c r="E65" i="9"/>
  <c r="E64" i="9"/>
  <c r="E63" i="9"/>
  <c r="H62" i="9"/>
  <c r="H61" i="9" s="1"/>
  <c r="G62" i="9"/>
  <c r="G61" i="9" s="1"/>
  <c r="F62" i="9"/>
  <c r="E60" i="9"/>
  <c r="E59" i="9"/>
  <c r="E58" i="9"/>
  <c r="E57" i="9"/>
  <c r="H56" i="9"/>
  <c r="G56" i="9"/>
  <c r="F56" i="9"/>
  <c r="E55" i="9"/>
  <c r="E54" i="9"/>
  <c r="H53" i="9"/>
  <c r="F53" i="9"/>
  <c r="E52" i="9"/>
  <c r="G51" i="9"/>
  <c r="H50" i="9"/>
  <c r="G50" i="9"/>
  <c r="F50" i="9"/>
  <c r="H49" i="9"/>
  <c r="G49" i="9"/>
  <c r="F49" i="9"/>
  <c r="G48" i="9"/>
  <c r="E45" i="9"/>
  <c r="E44" i="9"/>
  <c r="E43" i="9"/>
  <c r="E42" i="9"/>
  <c r="H41" i="9"/>
  <c r="G41" i="9"/>
  <c r="F41" i="9"/>
  <c r="E40" i="9"/>
  <c r="E39" i="9"/>
  <c r="F38" i="9"/>
  <c r="E38" i="9"/>
  <c r="F37" i="9"/>
  <c r="H36" i="9"/>
  <c r="G36" i="9"/>
  <c r="E35" i="9"/>
  <c r="E34" i="9"/>
  <c r="E33" i="9"/>
  <c r="E32" i="9"/>
  <c r="H31" i="9"/>
  <c r="G31" i="9"/>
  <c r="F31" i="9"/>
  <c r="E30" i="9"/>
  <c r="E29" i="9"/>
  <c r="E28" i="9"/>
  <c r="F27" i="9"/>
  <c r="H26" i="9"/>
  <c r="G26" i="9"/>
  <c r="E25" i="9"/>
  <c r="E24" i="9"/>
  <c r="E23" i="9"/>
  <c r="E22" i="9"/>
  <c r="H21" i="9"/>
  <c r="G21" i="9"/>
  <c r="F21" i="9"/>
  <c r="E20" i="9"/>
  <c r="E19" i="9"/>
  <c r="F18" i="9"/>
  <c r="E17" i="9"/>
  <c r="H16" i="9"/>
  <c r="G16" i="9"/>
  <c r="H15" i="9"/>
  <c r="G15" i="9"/>
  <c r="F15" i="9"/>
  <c r="H14" i="9"/>
  <c r="H9" i="9" s="1"/>
  <c r="G14" i="9"/>
  <c r="F14" i="9"/>
  <c r="H13" i="9"/>
  <c r="G13" i="9"/>
  <c r="G8" i="9" s="1"/>
  <c r="H12" i="9"/>
  <c r="G12" i="9"/>
  <c r="F49" i="8"/>
  <c r="G49" i="8"/>
  <c r="H49" i="8"/>
  <c r="G48" i="8"/>
  <c r="E145" i="8"/>
  <c r="E144" i="8"/>
  <c r="E143" i="8"/>
  <c r="E142" i="8"/>
  <c r="H141" i="8"/>
  <c r="G141" i="8"/>
  <c r="F141" i="8"/>
  <c r="E170" i="8"/>
  <c r="E169" i="8"/>
  <c r="E168" i="8"/>
  <c r="E167" i="8"/>
  <c r="H166" i="8"/>
  <c r="G166" i="8"/>
  <c r="F166" i="8"/>
  <c r="E165" i="8"/>
  <c r="E164" i="8"/>
  <c r="E163" i="8"/>
  <c r="E162" i="8"/>
  <c r="H161" i="8"/>
  <c r="G161" i="8"/>
  <c r="F161" i="8"/>
  <c r="E160" i="8"/>
  <c r="E159" i="8"/>
  <c r="E158" i="8"/>
  <c r="E157" i="8"/>
  <c r="H156" i="8"/>
  <c r="G156" i="8"/>
  <c r="F156" i="8"/>
  <c r="E156" i="8" s="1"/>
  <c r="E155" i="8"/>
  <c r="E154" i="8"/>
  <c r="E153" i="8"/>
  <c r="F152" i="8"/>
  <c r="E152" i="8" s="1"/>
  <c r="H151" i="8"/>
  <c r="G151" i="8"/>
  <c r="H150" i="8"/>
  <c r="F150" i="8"/>
  <c r="H149" i="8"/>
  <c r="G149" i="8"/>
  <c r="F149" i="8"/>
  <c r="H148" i="8"/>
  <c r="G148" i="8"/>
  <c r="F148" i="8"/>
  <c r="H147" i="8"/>
  <c r="G147" i="8"/>
  <c r="E140" i="8"/>
  <c r="E139" i="8"/>
  <c r="E138" i="8"/>
  <c r="E137" i="8"/>
  <c r="H136" i="8"/>
  <c r="G136" i="8"/>
  <c r="F136" i="8"/>
  <c r="E135" i="8"/>
  <c r="E134" i="8"/>
  <c r="E133" i="8"/>
  <c r="E132" i="8"/>
  <c r="H131" i="8"/>
  <c r="G131" i="8"/>
  <c r="F131" i="8"/>
  <c r="E130" i="8"/>
  <c r="E129" i="8"/>
  <c r="E128" i="8"/>
  <c r="E127" i="8"/>
  <c r="H126" i="8"/>
  <c r="G126" i="8"/>
  <c r="F126" i="8"/>
  <c r="E125" i="8"/>
  <c r="E124" i="8"/>
  <c r="E123" i="8"/>
  <c r="E122" i="8"/>
  <c r="H121" i="8"/>
  <c r="G121" i="8"/>
  <c r="F121" i="8"/>
  <c r="E120" i="8"/>
  <c r="E119" i="8"/>
  <c r="E118" i="8"/>
  <c r="E117" i="8"/>
  <c r="H116" i="8"/>
  <c r="G116" i="8"/>
  <c r="F116" i="8"/>
  <c r="E115" i="8"/>
  <c r="E114" i="8"/>
  <c r="E113" i="8"/>
  <c r="E112" i="8"/>
  <c r="H111" i="8"/>
  <c r="G111" i="8"/>
  <c r="F111" i="8"/>
  <c r="E111" i="8" s="1"/>
  <c r="E110" i="8"/>
  <c r="E109" i="8"/>
  <c r="E108" i="8"/>
  <c r="E107" i="8"/>
  <c r="H106" i="8"/>
  <c r="G106" i="8"/>
  <c r="F106" i="8"/>
  <c r="E106" i="8"/>
  <c r="E105" i="8"/>
  <c r="E104" i="8"/>
  <c r="E103" i="8"/>
  <c r="E102" i="8"/>
  <c r="H101" i="8"/>
  <c r="G101" i="8"/>
  <c r="F101" i="8"/>
  <c r="E101" i="8" s="1"/>
  <c r="E100" i="8"/>
  <c r="E99" i="8"/>
  <c r="F98" i="8"/>
  <c r="E98" i="8" s="1"/>
  <c r="F97" i="8"/>
  <c r="H96" i="8"/>
  <c r="G96" i="8"/>
  <c r="E95" i="8"/>
  <c r="E94" i="8"/>
  <c r="E93" i="8"/>
  <c r="H92" i="8"/>
  <c r="H91" i="8" s="1"/>
  <c r="G92" i="8"/>
  <c r="F92" i="8"/>
  <c r="F91" i="8" s="1"/>
  <c r="E90" i="8"/>
  <c r="E89" i="8"/>
  <c r="E88" i="8"/>
  <c r="E87" i="8"/>
  <c r="H86" i="8"/>
  <c r="G86" i="8"/>
  <c r="F86" i="8"/>
  <c r="E85" i="8"/>
  <c r="E84" i="8"/>
  <c r="E83" i="8"/>
  <c r="E82" i="8"/>
  <c r="H81" i="8"/>
  <c r="G81" i="8"/>
  <c r="F81" i="8"/>
  <c r="E80" i="8"/>
  <c r="E79" i="8"/>
  <c r="E78" i="8"/>
  <c r="E77" i="8"/>
  <c r="H76" i="8"/>
  <c r="G76" i="8"/>
  <c r="F76" i="8"/>
  <c r="E75" i="8"/>
  <c r="E74" i="8"/>
  <c r="E73" i="8"/>
  <c r="E72" i="8"/>
  <c r="H71" i="8"/>
  <c r="G71" i="8"/>
  <c r="F71" i="8"/>
  <c r="E70" i="8"/>
  <c r="E69" i="8"/>
  <c r="E68" i="8"/>
  <c r="E67" i="8"/>
  <c r="H66" i="8"/>
  <c r="G66" i="8"/>
  <c r="E66" i="8" s="1"/>
  <c r="F66" i="8"/>
  <c r="E65" i="8"/>
  <c r="E64" i="8"/>
  <c r="E63" i="8"/>
  <c r="H62" i="8"/>
  <c r="G62" i="8"/>
  <c r="F62" i="8"/>
  <c r="F61" i="8" s="1"/>
  <c r="G61" i="8"/>
  <c r="E60" i="8"/>
  <c r="E59" i="8"/>
  <c r="E58" i="8"/>
  <c r="E57" i="8"/>
  <c r="H56" i="8"/>
  <c r="G56" i="8"/>
  <c r="F56" i="8"/>
  <c r="E56" i="8" s="1"/>
  <c r="E55" i="8"/>
  <c r="E54" i="8"/>
  <c r="H53" i="8"/>
  <c r="F53" i="8"/>
  <c r="F51" i="8" s="1"/>
  <c r="E52" i="8"/>
  <c r="G51" i="8"/>
  <c r="H50" i="8"/>
  <c r="G50" i="8"/>
  <c r="F50" i="8"/>
  <c r="E45" i="8"/>
  <c r="E44" i="8"/>
  <c r="E43" i="8"/>
  <c r="E42" i="8"/>
  <c r="H41" i="8"/>
  <c r="G41" i="8"/>
  <c r="F41" i="8"/>
  <c r="E40" i="8"/>
  <c r="E39" i="8"/>
  <c r="F38" i="8"/>
  <c r="F37" i="8"/>
  <c r="H36" i="8"/>
  <c r="G36" i="8"/>
  <c r="E35" i="8"/>
  <c r="E34" i="8"/>
  <c r="E33" i="8"/>
  <c r="E32" i="8"/>
  <c r="H31" i="8"/>
  <c r="G31" i="8"/>
  <c r="F31" i="8"/>
  <c r="E30" i="8"/>
  <c r="E29" i="8"/>
  <c r="E28" i="8"/>
  <c r="F27" i="8"/>
  <c r="E27" i="8" s="1"/>
  <c r="H26" i="8"/>
  <c r="G26" i="8"/>
  <c r="E25" i="8"/>
  <c r="E24" i="8"/>
  <c r="E23" i="8"/>
  <c r="E22" i="8"/>
  <c r="H21" i="8"/>
  <c r="G21" i="8"/>
  <c r="F21" i="8"/>
  <c r="E20" i="8"/>
  <c r="E19" i="8"/>
  <c r="F18" i="8"/>
  <c r="E17" i="8"/>
  <c r="H16" i="8"/>
  <c r="G16" i="8"/>
  <c r="H15" i="8"/>
  <c r="G15" i="8"/>
  <c r="F15" i="8"/>
  <c r="H14" i="8"/>
  <c r="G14" i="8"/>
  <c r="F14" i="8"/>
  <c r="F9" i="8" s="1"/>
  <c r="H13" i="8"/>
  <c r="G13" i="8"/>
  <c r="H12" i="8"/>
  <c r="G12" i="8"/>
  <c r="G10" i="8"/>
  <c r="F53" i="7"/>
  <c r="F18" i="7"/>
  <c r="E18" i="7" s="1"/>
  <c r="E165" i="7"/>
  <c r="E164" i="7"/>
  <c r="E163" i="7"/>
  <c r="E162" i="7"/>
  <c r="H161" i="7"/>
  <c r="G161" i="7"/>
  <c r="F161" i="7"/>
  <c r="E160" i="7"/>
  <c r="E159" i="7"/>
  <c r="E158" i="7"/>
  <c r="E157" i="7"/>
  <c r="H156" i="7"/>
  <c r="G156" i="7"/>
  <c r="F156" i="7"/>
  <c r="E155" i="7"/>
  <c r="E154" i="7"/>
  <c r="E153" i="7"/>
  <c r="E152" i="7"/>
  <c r="H151" i="7"/>
  <c r="G151" i="7"/>
  <c r="F151" i="7"/>
  <c r="E150" i="7"/>
  <c r="E149" i="7"/>
  <c r="E148" i="7"/>
  <c r="F147" i="7"/>
  <c r="F146" i="7"/>
  <c r="E147" i="7"/>
  <c r="H146" i="7"/>
  <c r="G146" i="7"/>
  <c r="H145" i="7"/>
  <c r="F145" i="7"/>
  <c r="H144" i="7"/>
  <c r="G144" i="7"/>
  <c r="F144" i="7"/>
  <c r="H143" i="7"/>
  <c r="G143" i="7"/>
  <c r="F143" i="7"/>
  <c r="H142" i="7"/>
  <c r="G142" i="7"/>
  <c r="F142" i="7"/>
  <c r="E140" i="7"/>
  <c r="E139" i="7"/>
  <c r="E138" i="7"/>
  <c r="E137" i="7"/>
  <c r="H136" i="7"/>
  <c r="G136" i="7"/>
  <c r="F136" i="7"/>
  <c r="E135" i="7"/>
  <c r="E134" i="7"/>
  <c r="E133" i="7"/>
  <c r="E132" i="7"/>
  <c r="H131" i="7"/>
  <c r="G131" i="7"/>
  <c r="F131" i="7"/>
  <c r="E130" i="7"/>
  <c r="E129" i="7"/>
  <c r="E128" i="7"/>
  <c r="E127" i="7"/>
  <c r="H126" i="7"/>
  <c r="G126" i="7"/>
  <c r="F126" i="7"/>
  <c r="E125" i="7"/>
  <c r="E124" i="7"/>
  <c r="E123" i="7"/>
  <c r="E122" i="7"/>
  <c r="H121" i="7"/>
  <c r="G121" i="7"/>
  <c r="F121" i="7"/>
  <c r="E120" i="7"/>
  <c r="E119" i="7"/>
  <c r="E118" i="7"/>
  <c r="E117" i="7"/>
  <c r="H116" i="7"/>
  <c r="G116" i="7"/>
  <c r="F116" i="7"/>
  <c r="E115" i="7"/>
  <c r="E114" i="7"/>
  <c r="E113" i="7"/>
  <c r="E112" i="7"/>
  <c r="H111" i="7"/>
  <c r="G111" i="7"/>
  <c r="E111" i="7" s="1"/>
  <c r="F111" i="7"/>
  <c r="E110" i="7"/>
  <c r="E109" i="7"/>
  <c r="E108" i="7"/>
  <c r="E107" i="7"/>
  <c r="H106" i="7"/>
  <c r="G106" i="7"/>
  <c r="F106" i="7"/>
  <c r="E105" i="7"/>
  <c r="E104" i="7"/>
  <c r="E103" i="7"/>
  <c r="E102" i="7"/>
  <c r="H101" i="7"/>
  <c r="G101" i="7"/>
  <c r="F101" i="7"/>
  <c r="E100" i="7"/>
  <c r="E99" i="7"/>
  <c r="F98" i="7"/>
  <c r="F97" i="7"/>
  <c r="E97" i="7"/>
  <c r="H96" i="7"/>
  <c r="G96" i="7"/>
  <c r="E95" i="7"/>
  <c r="E94" i="7"/>
  <c r="E93" i="7"/>
  <c r="H92" i="7"/>
  <c r="H91" i="7" s="1"/>
  <c r="G92" i="7"/>
  <c r="G91" i="7" s="1"/>
  <c r="F92" i="7"/>
  <c r="E92" i="7" s="1"/>
  <c r="E90" i="7"/>
  <c r="E89" i="7"/>
  <c r="E88" i="7"/>
  <c r="E87" i="7"/>
  <c r="H86" i="7"/>
  <c r="G86" i="7"/>
  <c r="F86" i="7"/>
  <c r="E85" i="7"/>
  <c r="E84" i="7"/>
  <c r="E83" i="7"/>
  <c r="E82" i="7"/>
  <c r="H81" i="7"/>
  <c r="G81" i="7"/>
  <c r="F81" i="7"/>
  <c r="E80" i="7"/>
  <c r="E79" i="7"/>
  <c r="E78" i="7"/>
  <c r="E77" i="7"/>
  <c r="H76" i="7"/>
  <c r="G76" i="7"/>
  <c r="F76" i="7"/>
  <c r="E75" i="7"/>
  <c r="E74" i="7"/>
  <c r="E73" i="7"/>
  <c r="E72" i="7"/>
  <c r="H71" i="7"/>
  <c r="G71" i="7"/>
  <c r="F71" i="7"/>
  <c r="E70" i="7"/>
  <c r="E69" i="7"/>
  <c r="E68" i="7"/>
  <c r="E67" i="7"/>
  <c r="H66" i="7"/>
  <c r="G66" i="7"/>
  <c r="F66" i="7"/>
  <c r="E65" i="7"/>
  <c r="E64" i="7"/>
  <c r="E63" i="7"/>
  <c r="H62" i="7"/>
  <c r="G62" i="7"/>
  <c r="F62" i="7"/>
  <c r="E60" i="7"/>
  <c r="E59" i="7"/>
  <c r="E58" i="7"/>
  <c r="E57" i="7"/>
  <c r="H56" i="7"/>
  <c r="G56" i="7"/>
  <c r="F56" i="7"/>
  <c r="E55" i="7"/>
  <c r="E54" i="7"/>
  <c r="H53" i="7"/>
  <c r="E52" i="7"/>
  <c r="G51" i="7"/>
  <c r="H50" i="7"/>
  <c r="G50" i="7"/>
  <c r="F50" i="7"/>
  <c r="H49" i="7"/>
  <c r="G49" i="7"/>
  <c r="F49" i="7"/>
  <c r="G48" i="7"/>
  <c r="E45" i="7"/>
  <c r="E44" i="7"/>
  <c r="E43" i="7"/>
  <c r="E42" i="7"/>
  <c r="H41" i="7"/>
  <c r="G41" i="7"/>
  <c r="F41" i="7"/>
  <c r="E40" i="7"/>
  <c r="E39" i="7"/>
  <c r="F38" i="7"/>
  <c r="E38" i="7" s="1"/>
  <c r="F37" i="7"/>
  <c r="H36" i="7"/>
  <c r="G36" i="7"/>
  <c r="E35" i="7"/>
  <c r="E34" i="7"/>
  <c r="E33" i="7"/>
  <c r="E32" i="7"/>
  <c r="H31" i="7"/>
  <c r="G31" i="7"/>
  <c r="F31" i="7"/>
  <c r="E30" i="7"/>
  <c r="E29" i="7"/>
  <c r="E28" i="7"/>
  <c r="F27" i="7"/>
  <c r="E27" i="7" s="1"/>
  <c r="H26" i="7"/>
  <c r="G26" i="7"/>
  <c r="E25" i="7"/>
  <c r="E24" i="7"/>
  <c r="E23" i="7"/>
  <c r="E22" i="7"/>
  <c r="H21" i="7"/>
  <c r="G21" i="7"/>
  <c r="F21" i="7"/>
  <c r="E20" i="7"/>
  <c r="E19" i="7"/>
  <c r="E17" i="7"/>
  <c r="H16" i="7"/>
  <c r="G16" i="7"/>
  <c r="H15" i="7"/>
  <c r="H10" i="7" s="1"/>
  <c r="G15" i="7"/>
  <c r="F15" i="7"/>
  <c r="H14" i="7"/>
  <c r="H9" i="7"/>
  <c r="G14" i="7"/>
  <c r="F14" i="7"/>
  <c r="H13" i="7"/>
  <c r="G13" i="7"/>
  <c r="G8" i="7" s="1"/>
  <c r="H12" i="7"/>
  <c r="G12" i="7"/>
  <c r="F16" i="7"/>
  <c r="E16" i="7" s="1"/>
  <c r="E165" i="6"/>
  <c r="E164" i="6"/>
  <c r="E163" i="6"/>
  <c r="E162" i="6"/>
  <c r="H161" i="6"/>
  <c r="G161" i="6"/>
  <c r="F161" i="6"/>
  <c r="E160" i="6"/>
  <c r="E159" i="6"/>
  <c r="E158" i="6"/>
  <c r="E157" i="6"/>
  <c r="H156" i="6"/>
  <c r="G156" i="6"/>
  <c r="F156" i="6"/>
  <c r="E155" i="6"/>
  <c r="E154" i="6"/>
  <c r="E153" i="6"/>
  <c r="E152" i="6"/>
  <c r="H151" i="6"/>
  <c r="G151" i="6"/>
  <c r="F151" i="6"/>
  <c r="E151" i="6" s="1"/>
  <c r="E150" i="6"/>
  <c r="E149" i="6"/>
  <c r="E148" i="6"/>
  <c r="F147" i="6"/>
  <c r="H146" i="6"/>
  <c r="G146" i="6"/>
  <c r="H145" i="6"/>
  <c r="F145" i="6"/>
  <c r="H144" i="6"/>
  <c r="G144" i="6"/>
  <c r="F144" i="6"/>
  <c r="H143" i="6"/>
  <c r="G143" i="6"/>
  <c r="F143" i="6"/>
  <c r="H142" i="6"/>
  <c r="G142" i="6"/>
  <c r="E140" i="6"/>
  <c r="E139" i="6"/>
  <c r="E138" i="6"/>
  <c r="E137" i="6"/>
  <c r="H136" i="6"/>
  <c r="G136" i="6"/>
  <c r="F136" i="6"/>
  <c r="E135" i="6"/>
  <c r="E134" i="6"/>
  <c r="E133" i="6"/>
  <c r="E132" i="6"/>
  <c r="H131" i="6"/>
  <c r="G131" i="6"/>
  <c r="F131" i="6"/>
  <c r="E131" i="6"/>
  <c r="E130" i="6"/>
  <c r="E129" i="6"/>
  <c r="E128" i="6"/>
  <c r="E127" i="6"/>
  <c r="H126" i="6"/>
  <c r="G126" i="6"/>
  <c r="F126" i="6"/>
  <c r="E125" i="6"/>
  <c r="E124" i="6"/>
  <c r="E123" i="6"/>
  <c r="E122" i="6"/>
  <c r="H121" i="6"/>
  <c r="G121" i="6"/>
  <c r="F121" i="6"/>
  <c r="E120" i="6"/>
  <c r="E119" i="6"/>
  <c r="E118" i="6"/>
  <c r="E117" i="6"/>
  <c r="H116" i="6"/>
  <c r="G116" i="6"/>
  <c r="F116" i="6"/>
  <c r="E115" i="6"/>
  <c r="E114" i="6"/>
  <c r="E113" i="6"/>
  <c r="E112" i="6"/>
  <c r="H111" i="6"/>
  <c r="G111" i="6"/>
  <c r="F111" i="6"/>
  <c r="E110" i="6"/>
  <c r="E109" i="6"/>
  <c r="E108" i="6"/>
  <c r="E107" i="6"/>
  <c r="H106" i="6"/>
  <c r="G106" i="6"/>
  <c r="F106" i="6"/>
  <c r="E105" i="6"/>
  <c r="E104" i="6"/>
  <c r="E103" i="6"/>
  <c r="E102" i="6"/>
  <c r="H101" i="6"/>
  <c r="G101" i="6"/>
  <c r="F101" i="6"/>
  <c r="E100" i="6"/>
  <c r="E99" i="6"/>
  <c r="F98" i="6"/>
  <c r="F97" i="6"/>
  <c r="E97" i="6" s="1"/>
  <c r="H96" i="6"/>
  <c r="G96" i="6"/>
  <c r="E95" i="6"/>
  <c r="E94" i="6"/>
  <c r="E93" i="6"/>
  <c r="H92" i="6"/>
  <c r="H91" i="6" s="1"/>
  <c r="G92" i="6"/>
  <c r="G91" i="6" s="1"/>
  <c r="F92" i="6"/>
  <c r="F91" i="6"/>
  <c r="E90" i="6"/>
  <c r="E89" i="6"/>
  <c r="E88" i="6"/>
  <c r="E87" i="6"/>
  <c r="H86" i="6"/>
  <c r="G86" i="6"/>
  <c r="F86" i="6"/>
  <c r="E85" i="6"/>
  <c r="E84" i="6"/>
  <c r="E83" i="6"/>
  <c r="E82" i="6"/>
  <c r="H81" i="6"/>
  <c r="G81" i="6"/>
  <c r="F81" i="6"/>
  <c r="E80" i="6"/>
  <c r="E79" i="6"/>
  <c r="E78" i="6"/>
  <c r="E77" i="6"/>
  <c r="H76" i="6"/>
  <c r="G76" i="6"/>
  <c r="F76" i="6"/>
  <c r="E75" i="6"/>
  <c r="E74" i="6"/>
  <c r="E73" i="6"/>
  <c r="E72" i="6"/>
  <c r="H71" i="6"/>
  <c r="G71" i="6"/>
  <c r="F71" i="6"/>
  <c r="E70" i="6"/>
  <c r="E69" i="6"/>
  <c r="E68" i="6"/>
  <c r="E67" i="6"/>
  <c r="H66" i="6"/>
  <c r="G66" i="6"/>
  <c r="F66" i="6"/>
  <c r="E65" i="6"/>
  <c r="E64" i="6"/>
  <c r="E63" i="6"/>
  <c r="H62" i="6"/>
  <c r="G62" i="6"/>
  <c r="F62" i="6"/>
  <c r="E60" i="6"/>
  <c r="E59" i="6"/>
  <c r="E58" i="6"/>
  <c r="E57" i="6"/>
  <c r="H56" i="6"/>
  <c r="G56" i="6"/>
  <c r="F56" i="6"/>
  <c r="E56" i="6" s="1"/>
  <c r="E55" i="6"/>
  <c r="E54" i="6"/>
  <c r="H53" i="6"/>
  <c r="F53" i="6"/>
  <c r="E52" i="6"/>
  <c r="G51" i="6"/>
  <c r="F51" i="6"/>
  <c r="H50" i="6"/>
  <c r="G50" i="6"/>
  <c r="F50" i="6"/>
  <c r="H49" i="6"/>
  <c r="G49" i="6"/>
  <c r="F49" i="6"/>
  <c r="G48" i="6"/>
  <c r="E45" i="6"/>
  <c r="E44" i="6"/>
  <c r="E43" i="6"/>
  <c r="E42" i="6"/>
  <c r="H41" i="6"/>
  <c r="G41" i="6"/>
  <c r="F41" i="6"/>
  <c r="E40" i="6"/>
  <c r="E39" i="6"/>
  <c r="F38" i="6"/>
  <c r="F37" i="6"/>
  <c r="E37" i="6" s="1"/>
  <c r="H36" i="6"/>
  <c r="G36" i="6"/>
  <c r="E35" i="6"/>
  <c r="E34" i="6"/>
  <c r="E33" i="6"/>
  <c r="E32" i="6"/>
  <c r="H31" i="6"/>
  <c r="G31" i="6"/>
  <c r="F31" i="6"/>
  <c r="E31" i="6" s="1"/>
  <c r="E30" i="6"/>
  <c r="E29" i="6"/>
  <c r="E28" i="6"/>
  <c r="F27" i="6"/>
  <c r="E27" i="6" s="1"/>
  <c r="H26" i="6"/>
  <c r="G26" i="6"/>
  <c r="E25" i="6"/>
  <c r="E24" i="6"/>
  <c r="E23" i="6"/>
  <c r="E22" i="6"/>
  <c r="H21" i="6"/>
  <c r="G21" i="6"/>
  <c r="F21" i="6"/>
  <c r="E20" i="6"/>
  <c r="E19" i="6"/>
  <c r="E18" i="6"/>
  <c r="E17" i="6"/>
  <c r="H16" i="6"/>
  <c r="G16" i="6"/>
  <c r="F16" i="6"/>
  <c r="H15" i="6"/>
  <c r="G15" i="6"/>
  <c r="F15" i="6"/>
  <c r="H14" i="6"/>
  <c r="G14" i="6"/>
  <c r="F14" i="6"/>
  <c r="H13" i="6"/>
  <c r="G13" i="6"/>
  <c r="G8" i="6"/>
  <c r="H12" i="6"/>
  <c r="G12" i="6"/>
  <c r="H53" i="5"/>
  <c r="H48" i="5" s="1"/>
  <c r="F53" i="5"/>
  <c r="F51" i="5" s="1"/>
  <c r="L5" i="5"/>
  <c r="K5" i="5"/>
  <c r="J5" i="5"/>
  <c r="I67" i="5"/>
  <c r="F49" i="5"/>
  <c r="G49" i="5"/>
  <c r="H49" i="5"/>
  <c r="G48" i="5"/>
  <c r="I58" i="5"/>
  <c r="F147" i="5"/>
  <c r="F142" i="5"/>
  <c r="F62" i="5"/>
  <c r="F27" i="5"/>
  <c r="E30" i="5"/>
  <c r="E140" i="5"/>
  <c r="E139" i="5"/>
  <c r="E138" i="5"/>
  <c r="E137" i="5"/>
  <c r="H136" i="5"/>
  <c r="G136" i="5"/>
  <c r="F136" i="5"/>
  <c r="G13" i="5"/>
  <c r="H13" i="5"/>
  <c r="G12" i="5"/>
  <c r="H12" i="5"/>
  <c r="E45" i="5"/>
  <c r="E44" i="5"/>
  <c r="E43" i="5"/>
  <c r="E42" i="5"/>
  <c r="H41" i="5"/>
  <c r="G41" i="5"/>
  <c r="F41" i="5"/>
  <c r="F97" i="5"/>
  <c r="F98" i="5"/>
  <c r="F37" i="5"/>
  <c r="E37" i="5" s="1"/>
  <c r="F38" i="5"/>
  <c r="E38" i="5"/>
  <c r="E165" i="5"/>
  <c r="E164" i="5"/>
  <c r="E163" i="5"/>
  <c r="E162" i="5"/>
  <c r="H161" i="5"/>
  <c r="G161" i="5"/>
  <c r="F161" i="5"/>
  <c r="E160" i="5"/>
  <c r="E159" i="5"/>
  <c r="E158" i="5"/>
  <c r="E157" i="5"/>
  <c r="H156" i="5"/>
  <c r="G156" i="5"/>
  <c r="F156" i="5"/>
  <c r="E155" i="5"/>
  <c r="E154" i="5"/>
  <c r="E153" i="5"/>
  <c r="E152" i="5"/>
  <c r="H151" i="5"/>
  <c r="G151" i="5"/>
  <c r="F151" i="5"/>
  <c r="E151" i="5" s="1"/>
  <c r="E150" i="5"/>
  <c r="E149" i="5"/>
  <c r="E148" i="5"/>
  <c r="H146" i="5"/>
  <c r="G146" i="5"/>
  <c r="H145" i="5"/>
  <c r="F145" i="5"/>
  <c r="H144" i="5"/>
  <c r="G144" i="5"/>
  <c r="F144" i="5"/>
  <c r="H143" i="5"/>
  <c r="G143" i="5"/>
  <c r="F143" i="5"/>
  <c r="H142" i="5"/>
  <c r="G142" i="5"/>
  <c r="E135" i="5"/>
  <c r="E134" i="5"/>
  <c r="E133" i="5"/>
  <c r="E132" i="5"/>
  <c r="H131" i="5"/>
  <c r="G131" i="5"/>
  <c r="F131" i="5"/>
  <c r="E130" i="5"/>
  <c r="E129" i="5"/>
  <c r="E128" i="5"/>
  <c r="E127" i="5"/>
  <c r="H126" i="5"/>
  <c r="G126" i="5"/>
  <c r="E126" i="5" s="1"/>
  <c r="F126" i="5"/>
  <c r="E125" i="5"/>
  <c r="E124" i="5"/>
  <c r="E123" i="5"/>
  <c r="E122" i="5"/>
  <c r="H121" i="5"/>
  <c r="G121" i="5"/>
  <c r="F121" i="5"/>
  <c r="E121" i="5" s="1"/>
  <c r="E120" i="5"/>
  <c r="E119" i="5"/>
  <c r="E118" i="5"/>
  <c r="E117" i="5"/>
  <c r="H116" i="5"/>
  <c r="G116" i="5"/>
  <c r="F116" i="5"/>
  <c r="E115" i="5"/>
  <c r="E114" i="5"/>
  <c r="E113" i="5"/>
  <c r="E112" i="5"/>
  <c r="H111" i="5"/>
  <c r="G111" i="5"/>
  <c r="F111" i="5"/>
  <c r="E110" i="5"/>
  <c r="E109" i="5"/>
  <c r="E108" i="5"/>
  <c r="E107" i="5"/>
  <c r="H106" i="5"/>
  <c r="G106" i="5"/>
  <c r="F106" i="5"/>
  <c r="E105" i="5"/>
  <c r="E104" i="5"/>
  <c r="E103" i="5"/>
  <c r="E102" i="5"/>
  <c r="H101" i="5"/>
  <c r="G101" i="5"/>
  <c r="F101" i="5"/>
  <c r="E100" i="5"/>
  <c r="E99" i="5"/>
  <c r="E98" i="5"/>
  <c r="H96" i="5"/>
  <c r="G96" i="5"/>
  <c r="E95" i="5"/>
  <c r="E94" i="5"/>
  <c r="E93" i="5"/>
  <c r="H92" i="5"/>
  <c r="G92" i="5"/>
  <c r="F92" i="5"/>
  <c r="E92" i="5" s="1"/>
  <c r="H91" i="5"/>
  <c r="G91" i="5"/>
  <c r="E90" i="5"/>
  <c r="E89" i="5"/>
  <c r="E88" i="5"/>
  <c r="E87" i="5"/>
  <c r="H86" i="5"/>
  <c r="G86" i="5"/>
  <c r="F86" i="5"/>
  <c r="E85" i="5"/>
  <c r="E84" i="5"/>
  <c r="E83" i="5"/>
  <c r="E82" i="5"/>
  <c r="H81" i="5"/>
  <c r="G81" i="5"/>
  <c r="F81" i="5"/>
  <c r="E80" i="5"/>
  <c r="E79" i="5"/>
  <c r="E78" i="5"/>
  <c r="E77" i="5"/>
  <c r="H76" i="5"/>
  <c r="G76" i="5"/>
  <c r="F76" i="5"/>
  <c r="E75" i="5"/>
  <c r="E74" i="5"/>
  <c r="E73" i="5"/>
  <c r="E72" i="5"/>
  <c r="H71" i="5"/>
  <c r="G71" i="5"/>
  <c r="E71" i="5" s="1"/>
  <c r="F71" i="5"/>
  <c r="E70" i="5"/>
  <c r="E69" i="5"/>
  <c r="E68" i="5"/>
  <c r="E67" i="5"/>
  <c r="H66" i="5"/>
  <c r="G66" i="5"/>
  <c r="F66" i="5"/>
  <c r="E66" i="5" s="1"/>
  <c r="E65" i="5"/>
  <c r="E64" i="5"/>
  <c r="E63" i="5"/>
  <c r="H62" i="5"/>
  <c r="G62" i="5"/>
  <c r="E60" i="5"/>
  <c r="E59" i="5"/>
  <c r="E58" i="5"/>
  <c r="E57" i="5"/>
  <c r="H56" i="5"/>
  <c r="G56" i="5"/>
  <c r="F56" i="5"/>
  <c r="E55" i="5"/>
  <c r="E54" i="5"/>
  <c r="E52" i="5"/>
  <c r="G51" i="5"/>
  <c r="H50" i="5"/>
  <c r="G50" i="5"/>
  <c r="F50" i="5"/>
  <c r="E40" i="5"/>
  <c r="E39" i="5"/>
  <c r="H36" i="5"/>
  <c r="G36" i="5"/>
  <c r="E35" i="5"/>
  <c r="E34" i="5"/>
  <c r="E33" i="5"/>
  <c r="E32" i="5"/>
  <c r="H31" i="5"/>
  <c r="G31" i="5"/>
  <c r="F31" i="5"/>
  <c r="E29" i="5"/>
  <c r="E28" i="5"/>
  <c r="H26" i="5"/>
  <c r="G26" i="5"/>
  <c r="E25" i="5"/>
  <c r="E24" i="5"/>
  <c r="E23" i="5"/>
  <c r="E22" i="5"/>
  <c r="H21" i="5"/>
  <c r="G21" i="5"/>
  <c r="F21" i="5"/>
  <c r="E20" i="5"/>
  <c r="E19" i="5"/>
  <c r="E18" i="5"/>
  <c r="E17" i="5"/>
  <c r="H16" i="5"/>
  <c r="G16" i="5"/>
  <c r="F16" i="5"/>
  <c r="H15" i="5"/>
  <c r="G15" i="5"/>
  <c r="G10" i="5" s="1"/>
  <c r="F15" i="5"/>
  <c r="F10" i="5"/>
  <c r="H14" i="5"/>
  <c r="G14" i="5"/>
  <c r="F14" i="5"/>
  <c r="E155" i="4"/>
  <c r="E154" i="4"/>
  <c r="E153" i="4"/>
  <c r="E152" i="4"/>
  <c r="H151" i="4"/>
  <c r="G151" i="4"/>
  <c r="F151" i="4"/>
  <c r="E150" i="4"/>
  <c r="E149" i="4"/>
  <c r="E148" i="4"/>
  <c r="E147" i="4"/>
  <c r="H146" i="4"/>
  <c r="G146" i="4"/>
  <c r="F146" i="4"/>
  <c r="E145" i="4"/>
  <c r="E144" i="4"/>
  <c r="E143" i="4"/>
  <c r="E142" i="4"/>
  <c r="H141" i="4"/>
  <c r="G141" i="4"/>
  <c r="F141" i="4"/>
  <c r="E140" i="4"/>
  <c r="E139" i="4"/>
  <c r="E134" i="4" s="1"/>
  <c r="E138" i="4"/>
  <c r="E133" i="4" s="1"/>
  <c r="F137" i="4"/>
  <c r="H136" i="4"/>
  <c r="G136" i="4"/>
  <c r="H135" i="4"/>
  <c r="G135" i="4"/>
  <c r="F135" i="4"/>
  <c r="H134" i="4"/>
  <c r="G134" i="4"/>
  <c r="F134" i="4"/>
  <c r="H133" i="4"/>
  <c r="G133" i="4"/>
  <c r="F133" i="4"/>
  <c r="H132" i="4"/>
  <c r="G132" i="4"/>
  <c r="E130" i="4"/>
  <c r="E129" i="4"/>
  <c r="E128" i="4"/>
  <c r="E127" i="4"/>
  <c r="H126" i="4"/>
  <c r="G126" i="4"/>
  <c r="F126" i="4"/>
  <c r="E125" i="4"/>
  <c r="E124" i="4"/>
  <c r="E123" i="4"/>
  <c r="E122" i="4"/>
  <c r="H121" i="4"/>
  <c r="G121" i="4"/>
  <c r="F121" i="4"/>
  <c r="E120" i="4"/>
  <c r="E119" i="4"/>
  <c r="E118" i="4"/>
  <c r="E117" i="4"/>
  <c r="H116" i="4"/>
  <c r="G116" i="4"/>
  <c r="F116" i="4"/>
  <c r="E115" i="4"/>
  <c r="E114" i="4"/>
  <c r="E113" i="4"/>
  <c r="E112" i="4"/>
  <c r="H111" i="4"/>
  <c r="G111" i="4"/>
  <c r="F111" i="4"/>
  <c r="E110" i="4"/>
  <c r="E109" i="4"/>
  <c r="E108" i="4"/>
  <c r="E107" i="4"/>
  <c r="H106" i="4"/>
  <c r="G106" i="4"/>
  <c r="F106" i="4"/>
  <c r="E105" i="4"/>
  <c r="E104" i="4"/>
  <c r="E103" i="4"/>
  <c r="E102" i="4"/>
  <c r="H101" i="4"/>
  <c r="G101" i="4"/>
  <c r="F101" i="4"/>
  <c r="E100" i="4"/>
  <c r="E99" i="4"/>
  <c r="E98" i="4"/>
  <c r="E97" i="4"/>
  <c r="H96" i="4"/>
  <c r="G96" i="4"/>
  <c r="F96" i="4"/>
  <c r="E95" i="4"/>
  <c r="E94" i="4"/>
  <c r="E93" i="4"/>
  <c r="E92" i="4"/>
  <c r="H91" i="4"/>
  <c r="G91" i="4"/>
  <c r="F91" i="4"/>
  <c r="E90" i="4"/>
  <c r="E89" i="4"/>
  <c r="E88" i="4"/>
  <c r="H87" i="4"/>
  <c r="H86" i="4" s="1"/>
  <c r="G87" i="4"/>
  <c r="G86" i="4" s="1"/>
  <c r="F87" i="4"/>
  <c r="E85" i="4"/>
  <c r="E84" i="4"/>
  <c r="E83" i="4"/>
  <c r="E82" i="4"/>
  <c r="H81" i="4"/>
  <c r="G81" i="4"/>
  <c r="F81" i="4"/>
  <c r="E80" i="4"/>
  <c r="E79" i="4"/>
  <c r="E78" i="4"/>
  <c r="E77" i="4"/>
  <c r="H76" i="4"/>
  <c r="G76" i="4"/>
  <c r="F76" i="4"/>
  <c r="E75" i="4"/>
  <c r="E74" i="4"/>
  <c r="E73" i="4"/>
  <c r="E72" i="4"/>
  <c r="H71" i="4"/>
  <c r="G71" i="4"/>
  <c r="F71" i="4"/>
  <c r="E70" i="4"/>
  <c r="E69" i="4"/>
  <c r="E68" i="4"/>
  <c r="E67" i="4"/>
  <c r="H66" i="4"/>
  <c r="G66" i="4"/>
  <c r="F66" i="4"/>
  <c r="E65" i="4"/>
  <c r="E64" i="4"/>
  <c r="E63" i="4"/>
  <c r="E62" i="4"/>
  <c r="H61" i="4"/>
  <c r="G61" i="4"/>
  <c r="F61" i="4"/>
  <c r="E61" i="4" s="1"/>
  <c r="E60" i="4"/>
  <c r="E59" i="4"/>
  <c r="E58" i="4"/>
  <c r="H57" i="4"/>
  <c r="G57" i="4"/>
  <c r="G56" i="4" s="1"/>
  <c r="F57" i="4"/>
  <c r="F56" i="4"/>
  <c r="E55" i="4"/>
  <c r="E54" i="4"/>
  <c r="E53" i="4"/>
  <c r="E52" i="4"/>
  <c r="H51" i="4"/>
  <c r="G51" i="4"/>
  <c r="F51" i="4"/>
  <c r="E50" i="4"/>
  <c r="E49" i="4"/>
  <c r="E48" i="4"/>
  <c r="E47" i="4"/>
  <c r="H46" i="4"/>
  <c r="G46" i="4"/>
  <c r="F46" i="4"/>
  <c r="H45" i="4"/>
  <c r="G45" i="4"/>
  <c r="F45" i="4"/>
  <c r="H44" i="4"/>
  <c r="G44" i="4"/>
  <c r="F44" i="4"/>
  <c r="H43" i="4"/>
  <c r="G43" i="4"/>
  <c r="F43" i="4"/>
  <c r="E40" i="4"/>
  <c r="E39" i="4"/>
  <c r="E38" i="4"/>
  <c r="E37" i="4"/>
  <c r="H36" i="4"/>
  <c r="G36" i="4"/>
  <c r="F36" i="4"/>
  <c r="E35" i="4"/>
  <c r="E34" i="4"/>
  <c r="E33" i="4"/>
  <c r="E32" i="4"/>
  <c r="H31" i="4"/>
  <c r="G31" i="4"/>
  <c r="F31" i="4"/>
  <c r="E31" i="4" s="1"/>
  <c r="E30" i="4"/>
  <c r="E29" i="4"/>
  <c r="E28" i="4"/>
  <c r="E27" i="4"/>
  <c r="H26" i="4"/>
  <c r="G26" i="4"/>
  <c r="F26" i="4"/>
  <c r="E25" i="4"/>
  <c r="E24" i="4"/>
  <c r="E23" i="4"/>
  <c r="E22" i="4"/>
  <c r="H21" i="4"/>
  <c r="G21" i="4"/>
  <c r="F21" i="4"/>
  <c r="E21" i="4" s="1"/>
  <c r="E20" i="4"/>
  <c r="E19" i="4"/>
  <c r="E18" i="4"/>
  <c r="E13" i="4" s="1"/>
  <c r="E17" i="4"/>
  <c r="H16" i="4"/>
  <c r="G16" i="4"/>
  <c r="F16" i="4"/>
  <c r="H15" i="4"/>
  <c r="G15" i="4"/>
  <c r="F15" i="4"/>
  <c r="H14" i="4"/>
  <c r="G14" i="4"/>
  <c r="F14" i="4"/>
  <c r="H13" i="4"/>
  <c r="H8" i="4" s="1"/>
  <c r="G13" i="4"/>
  <c r="F13" i="4"/>
  <c r="H12" i="4"/>
  <c r="G12" i="4"/>
  <c r="F12" i="4"/>
  <c r="H57" i="3"/>
  <c r="H56" i="3"/>
  <c r="G57" i="3"/>
  <c r="G56" i="3" s="1"/>
  <c r="F57" i="3"/>
  <c r="E155" i="3"/>
  <c r="E154" i="3"/>
  <c r="E153" i="3"/>
  <c r="E152" i="3"/>
  <c r="H151" i="3"/>
  <c r="G151" i="3"/>
  <c r="F151" i="3"/>
  <c r="E150" i="3"/>
  <c r="E149" i="3"/>
  <c r="E148" i="3"/>
  <c r="E147" i="3"/>
  <c r="H146" i="3"/>
  <c r="G146" i="3"/>
  <c r="F146" i="3"/>
  <c r="E146" i="3" s="1"/>
  <c r="E145" i="3"/>
  <c r="E144" i="3"/>
  <c r="E143" i="3"/>
  <c r="E142" i="3"/>
  <c r="H141" i="3"/>
  <c r="G141" i="3"/>
  <c r="F141" i="3"/>
  <c r="E141" i="3" s="1"/>
  <c r="E140" i="3"/>
  <c r="E139" i="3"/>
  <c r="E134" i="3" s="1"/>
  <c r="E138" i="3"/>
  <c r="E133" i="3" s="1"/>
  <c r="F137" i="3"/>
  <c r="E137" i="3"/>
  <c r="H136" i="3"/>
  <c r="G136" i="3"/>
  <c r="F136" i="3"/>
  <c r="H135" i="3"/>
  <c r="G135" i="3"/>
  <c r="F135" i="3"/>
  <c r="H134" i="3"/>
  <c r="G134" i="3"/>
  <c r="F134" i="3"/>
  <c r="H133" i="3"/>
  <c r="G133" i="3"/>
  <c r="F133" i="3"/>
  <c r="H132" i="3"/>
  <c r="G132" i="3"/>
  <c r="F132" i="3"/>
  <c r="E130" i="3"/>
  <c r="E129" i="3"/>
  <c r="E128" i="3"/>
  <c r="E127" i="3"/>
  <c r="H126" i="3"/>
  <c r="G126" i="3"/>
  <c r="F126" i="3"/>
  <c r="E125" i="3"/>
  <c r="E124" i="3"/>
  <c r="E123" i="3"/>
  <c r="E122" i="3"/>
  <c r="H121" i="3"/>
  <c r="G121" i="3"/>
  <c r="F121" i="3"/>
  <c r="E120" i="3"/>
  <c r="E119" i="3"/>
  <c r="E118" i="3"/>
  <c r="E117" i="3"/>
  <c r="H116" i="3"/>
  <c r="G116" i="3"/>
  <c r="F116" i="3"/>
  <c r="E115" i="3"/>
  <c r="E114" i="3"/>
  <c r="E113" i="3"/>
  <c r="E112" i="3"/>
  <c r="H111" i="3"/>
  <c r="G111" i="3"/>
  <c r="F111" i="3"/>
  <c r="E110" i="3"/>
  <c r="E109" i="3"/>
  <c r="E108" i="3"/>
  <c r="E107" i="3"/>
  <c r="H106" i="3"/>
  <c r="G106" i="3"/>
  <c r="F106" i="3"/>
  <c r="E105" i="3"/>
  <c r="E104" i="3"/>
  <c r="E103" i="3"/>
  <c r="E102" i="3"/>
  <c r="H101" i="3"/>
  <c r="G101" i="3"/>
  <c r="F101" i="3"/>
  <c r="E100" i="3"/>
  <c r="E99" i="3"/>
  <c r="E98" i="3"/>
  <c r="E97" i="3"/>
  <c r="H96" i="3"/>
  <c r="G96" i="3"/>
  <c r="F96" i="3"/>
  <c r="E95" i="3"/>
  <c r="E94" i="3"/>
  <c r="E93" i="3"/>
  <c r="E92" i="3"/>
  <c r="H91" i="3"/>
  <c r="G91" i="3"/>
  <c r="F91" i="3"/>
  <c r="E91" i="3" s="1"/>
  <c r="E90" i="3"/>
  <c r="E89" i="3"/>
  <c r="E88" i="3"/>
  <c r="H87" i="3"/>
  <c r="H86" i="3" s="1"/>
  <c r="G87" i="3"/>
  <c r="G86" i="3" s="1"/>
  <c r="F87" i="3"/>
  <c r="F86" i="3" s="1"/>
  <c r="E85" i="3"/>
  <c r="E84" i="3"/>
  <c r="E83" i="3"/>
  <c r="E82" i="3"/>
  <c r="H81" i="3"/>
  <c r="G81" i="3"/>
  <c r="F81" i="3"/>
  <c r="E80" i="3"/>
  <c r="E79" i="3"/>
  <c r="E78" i="3"/>
  <c r="E77" i="3"/>
  <c r="H76" i="3"/>
  <c r="G76" i="3"/>
  <c r="F76" i="3"/>
  <c r="E75" i="3"/>
  <c r="E74" i="3"/>
  <c r="E73" i="3"/>
  <c r="E72" i="3"/>
  <c r="H71" i="3"/>
  <c r="G71" i="3"/>
  <c r="F71" i="3"/>
  <c r="E71" i="3" s="1"/>
  <c r="E70" i="3"/>
  <c r="E69" i="3"/>
  <c r="E68" i="3"/>
  <c r="E67" i="3"/>
  <c r="H66" i="3"/>
  <c r="G66" i="3"/>
  <c r="F66" i="3"/>
  <c r="E65" i="3"/>
  <c r="E64" i="3"/>
  <c r="E63" i="3"/>
  <c r="E62" i="3"/>
  <c r="H61" i="3"/>
  <c r="G61" i="3"/>
  <c r="F61" i="3"/>
  <c r="E60" i="3"/>
  <c r="E59" i="3"/>
  <c r="E58" i="3"/>
  <c r="E55" i="3"/>
  <c r="E54" i="3"/>
  <c r="E53" i="3"/>
  <c r="E52" i="3"/>
  <c r="H51" i="3"/>
  <c r="G51" i="3"/>
  <c r="F51" i="3"/>
  <c r="E50" i="3"/>
  <c r="E49" i="3"/>
  <c r="E44" i="3" s="1"/>
  <c r="E48" i="3"/>
  <c r="E47" i="3"/>
  <c r="H46" i="3"/>
  <c r="G46" i="3"/>
  <c r="E46" i="3" s="1"/>
  <c r="F46" i="3"/>
  <c r="H45" i="3"/>
  <c r="G45" i="3"/>
  <c r="F45" i="3"/>
  <c r="H44" i="3"/>
  <c r="G44" i="3"/>
  <c r="F44" i="3"/>
  <c r="H43" i="3"/>
  <c r="G43" i="3"/>
  <c r="F43" i="3"/>
  <c r="H42" i="3"/>
  <c r="E40" i="3"/>
  <c r="E39" i="3"/>
  <c r="E38" i="3"/>
  <c r="E37" i="3"/>
  <c r="H36" i="3"/>
  <c r="G36" i="3"/>
  <c r="F36" i="3"/>
  <c r="E35" i="3"/>
  <c r="E34" i="3"/>
  <c r="E33" i="3"/>
  <c r="E32" i="3"/>
  <c r="H31" i="3"/>
  <c r="G31" i="3"/>
  <c r="F31" i="3"/>
  <c r="E30" i="3"/>
  <c r="E29" i="3"/>
  <c r="E28" i="3"/>
  <c r="E27" i="3"/>
  <c r="H26" i="3"/>
  <c r="G26" i="3"/>
  <c r="F26" i="3"/>
  <c r="E25" i="3"/>
  <c r="E24" i="3"/>
  <c r="E23" i="3"/>
  <c r="E22" i="3"/>
  <c r="H21" i="3"/>
  <c r="G21" i="3"/>
  <c r="F21" i="3"/>
  <c r="E20" i="3"/>
  <c r="E19" i="3"/>
  <c r="E18" i="3"/>
  <c r="E17" i="3"/>
  <c r="H16" i="3"/>
  <c r="G16" i="3"/>
  <c r="F16" i="3"/>
  <c r="H15" i="3"/>
  <c r="H10" i="3" s="1"/>
  <c r="G15" i="3"/>
  <c r="F15" i="3"/>
  <c r="H14" i="3"/>
  <c r="H9" i="3" s="1"/>
  <c r="G14" i="3"/>
  <c r="F14" i="3"/>
  <c r="F9" i="3" s="1"/>
  <c r="H13" i="3"/>
  <c r="G13" i="3"/>
  <c r="G8" i="3" s="1"/>
  <c r="F13" i="3"/>
  <c r="F8" i="3" s="1"/>
  <c r="H12" i="3"/>
  <c r="H7" i="3" s="1"/>
  <c r="G12" i="3"/>
  <c r="F12" i="3"/>
  <c r="E141" i="4"/>
  <c r="E96" i="4"/>
  <c r="I96" i="4" s="1"/>
  <c r="E76" i="4"/>
  <c r="E15" i="4"/>
  <c r="E111" i="5"/>
  <c r="E41" i="5"/>
  <c r="F13" i="5"/>
  <c r="F36" i="5"/>
  <c r="E36" i="5" s="1"/>
  <c r="E15" i="5"/>
  <c r="I142" i="5"/>
  <c r="F146" i="5"/>
  <c r="E147" i="5"/>
  <c r="E142" i="5" s="1"/>
  <c r="H10" i="6"/>
  <c r="F61" i="6"/>
  <c r="E76" i="6"/>
  <c r="E126" i="6"/>
  <c r="H11" i="6"/>
  <c r="E116" i="6"/>
  <c r="E136" i="6"/>
  <c r="E14" i="6"/>
  <c r="F12" i="6"/>
  <c r="F48" i="5"/>
  <c r="E173" i="10"/>
  <c r="E153" i="10" s="1"/>
  <c r="F16" i="10"/>
  <c r="E16" i="10" s="1"/>
  <c r="F176" i="12"/>
  <c r="F152" i="12"/>
  <c r="F155" i="12"/>
  <c r="G151" i="12"/>
  <c r="F9" i="12"/>
  <c r="E176" i="12"/>
  <c r="F13" i="12"/>
  <c r="F41" i="12"/>
  <c r="E41" i="12" s="1"/>
  <c r="E92" i="12"/>
  <c r="G151" i="13"/>
  <c r="F10" i="13"/>
  <c r="G10" i="13"/>
  <c r="F12" i="13"/>
  <c r="F16" i="13"/>
  <c r="E16" i="13"/>
  <c r="F41" i="13"/>
  <c r="E92" i="13"/>
  <c r="F96" i="13"/>
  <c r="E96" i="13"/>
  <c r="F16" i="15"/>
  <c r="E16" i="15" s="1"/>
  <c r="F51" i="15"/>
  <c r="E72" i="15"/>
  <c r="G71" i="15"/>
  <c r="E108" i="15"/>
  <c r="F136" i="15"/>
  <c r="E136" i="15" s="1"/>
  <c r="F106" i="15"/>
  <c r="E106" i="15" s="1"/>
  <c r="F10" i="15"/>
  <c r="F186" i="15"/>
  <c r="E186" i="15" s="1"/>
  <c r="H10" i="15"/>
  <c r="H9" i="15"/>
  <c r="F41" i="15"/>
  <c r="E41" i="15" s="1"/>
  <c r="E191" i="15"/>
  <c r="G7" i="15"/>
  <c r="F46" i="15"/>
  <c r="E46" i="15" s="1"/>
  <c r="E146" i="5"/>
  <c r="E12" i="3"/>
  <c r="E91" i="4"/>
  <c r="E87" i="3"/>
  <c r="G42" i="3"/>
  <c r="G41" i="3" s="1"/>
  <c r="E87" i="4"/>
  <c r="E57" i="3"/>
  <c r="E42" i="3" s="1"/>
  <c r="E18" i="9"/>
  <c r="E13" i="9" s="1"/>
  <c r="F16" i="9"/>
  <c r="F13" i="9"/>
  <c r="F57" i="15"/>
  <c r="G11" i="5"/>
  <c r="G9" i="3"/>
  <c r="G47" i="5"/>
  <c r="G46" i="5" s="1"/>
  <c r="K46" i="5" s="1"/>
  <c r="G61" i="5"/>
  <c r="F86" i="4"/>
  <c r="E86" i="4" s="1"/>
  <c r="F51" i="7"/>
  <c r="F48" i="7"/>
  <c r="G8" i="8"/>
  <c r="E37" i="8"/>
  <c r="E12" i="8" s="1"/>
  <c r="F12" i="8"/>
  <c r="E50" i="8"/>
  <c r="H47" i="8"/>
  <c r="H61" i="8"/>
  <c r="H146" i="8"/>
  <c r="E150" i="8"/>
  <c r="E156" i="5"/>
  <c r="F47" i="8"/>
  <c r="E97" i="8"/>
  <c r="E97" i="9"/>
  <c r="F47" i="9"/>
  <c r="H58" i="15"/>
  <c r="H8" i="15" s="1"/>
  <c r="H61" i="15"/>
  <c r="E144" i="5"/>
  <c r="G10" i="6"/>
  <c r="F9" i="7"/>
  <c r="E66" i="7"/>
  <c r="E86" i="7"/>
  <c r="E14" i="8"/>
  <c r="H10" i="8"/>
  <c r="E18" i="8"/>
  <c r="F16" i="8"/>
  <c r="E16" i="8" s="1"/>
  <c r="E31" i="8"/>
  <c r="E116" i="8"/>
  <c r="G146" i="8"/>
  <c r="E27" i="9"/>
  <c r="F26" i="9"/>
  <c r="E26" i="9" s="1"/>
  <c r="E62" i="9"/>
  <c r="E56" i="10"/>
  <c r="G61" i="10"/>
  <c r="E66" i="10"/>
  <c r="E111" i="10"/>
  <c r="E131" i="10"/>
  <c r="E161" i="10"/>
  <c r="H11" i="12"/>
  <c r="E53" i="12"/>
  <c r="F51" i="12"/>
  <c r="E116" i="12"/>
  <c r="E37" i="13"/>
  <c r="H47" i="13"/>
  <c r="E62" i="13"/>
  <c r="E47" i="13"/>
  <c r="F47" i="13"/>
  <c r="F61" i="13"/>
  <c r="E61" i="13" s="1"/>
  <c r="E14" i="15"/>
  <c r="E62" i="12"/>
  <c r="E47" i="12"/>
  <c r="F47" i="12"/>
  <c r="E166" i="12"/>
  <c r="F126" i="12"/>
  <c r="E126" i="12" s="1"/>
  <c r="E12" i="13"/>
  <c r="E154" i="13"/>
  <c r="E164" i="15"/>
  <c r="E41" i="9"/>
  <c r="E111" i="9"/>
  <c r="E131" i="9"/>
  <c r="E71" i="10"/>
  <c r="F61" i="12"/>
  <c r="E101" i="12"/>
  <c r="E121" i="12"/>
  <c r="E14" i="13"/>
  <c r="G9" i="13"/>
  <c r="F49" i="13"/>
  <c r="F9" i="13" s="1"/>
  <c r="E129" i="13"/>
  <c r="H161" i="15"/>
  <c r="E166" i="15"/>
  <c r="F61" i="9"/>
  <c r="F153" i="12"/>
  <c r="F126" i="13"/>
  <c r="E126" i="13" s="1"/>
  <c r="E61" i="15"/>
  <c r="H11" i="3" l="1"/>
  <c r="E9" i="3"/>
  <c r="E16" i="3"/>
  <c r="E111" i="3"/>
  <c r="F131" i="3"/>
  <c r="E26" i="4"/>
  <c r="E36" i="4"/>
  <c r="F42" i="4"/>
  <c r="E31" i="5"/>
  <c r="E81" i="6"/>
  <c r="E121" i="6"/>
  <c r="E131" i="7"/>
  <c r="E49" i="8"/>
  <c r="E86" i="8"/>
  <c r="E92" i="8"/>
  <c r="E161" i="8"/>
  <c r="E66" i="9"/>
  <c r="E86" i="9"/>
  <c r="H47" i="12"/>
  <c r="H7" i="12" s="1"/>
  <c r="E141" i="12"/>
  <c r="E136" i="13"/>
  <c r="F171" i="13"/>
  <c r="E156" i="15"/>
  <c r="E61" i="12"/>
  <c r="G131" i="3"/>
  <c r="E135" i="3"/>
  <c r="F8" i="4"/>
  <c r="E51" i="4"/>
  <c r="E45" i="4"/>
  <c r="E81" i="4"/>
  <c r="E116" i="4"/>
  <c r="E116" i="5"/>
  <c r="G141" i="5"/>
  <c r="H8" i="5"/>
  <c r="H9" i="6"/>
  <c r="E62" i="7"/>
  <c r="E146" i="7"/>
  <c r="E161" i="7"/>
  <c r="F26" i="8"/>
  <c r="E149" i="8"/>
  <c r="E31" i="9"/>
  <c r="F12" i="9"/>
  <c r="F11" i="9" s="1"/>
  <c r="E106" i="9"/>
  <c r="G146" i="9"/>
  <c r="E12" i="10"/>
  <c r="E49" i="10"/>
  <c r="F9" i="10"/>
  <c r="E154" i="10"/>
  <c r="G10" i="10"/>
  <c r="E21" i="12"/>
  <c r="E56" i="13"/>
  <c r="E146" i="13"/>
  <c r="E173" i="13"/>
  <c r="E153" i="13" s="1"/>
  <c r="E151" i="13" s="1"/>
  <c r="E15" i="15"/>
  <c r="E81" i="15"/>
  <c r="E91" i="15"/>
  <c r="E126" i="15"/>
  <c r="E51" i="3"/>
  <c r="E43" i="3"/>
  <c r="E61" i="3"/>
  <c r="E76" i="3"/>
  <c r="E101" i="3"/>
  <c r="E136" i="3"/>
  <c r="E132" i="3"/>
  <c r="E131" i="3" s="1"/>
  <c r="E151" i="3"/>
  <c r="E66" i="4"/>
  <c r="F41" i="4"/>
  <c r="E101" i="4"/>
  <c r="E121" i="4"/>
  <c r="G131" i="4"/>
  <c r="H9" i="5"/>
  <c r="H10" i="5"/>
  <c r="E76" i="5"/>
  <c r="F91" i="5"/>
  <c r="E91" i="5" s="1"/>
  <c r="E143" i="5"/>
  <c r="E15" i="6"/>
  <c r="F26" i="6"/>
  <c r="E26" i="6" s="1"/>
  <c r="E12" i="6"/>
  <c r="H51" i="9"/>
  <c r="H48" i="9"/>
  <c r="H8" i="9" s="1"/>
  <c r="G151" i="10"/>
  <c r="G7" i="10"/>
  <c r="G8" i="12"/>
  <c r="G91" i="13"/>
  <c r="E91" i="13" s="1"/>
  <c r="G47" i="13"/>
  <c r="E156" i="13"/>
  <c r="F10" i="3"/>
  <c r="G11" i="6"/>
  <c r="G9" i="6"/>
  <c r="H141" i="6"/>
  <c r="E143" i="6"/>
  <c r="E161" i="6"/>
  <c r="E144" i="6"/>
  <c r="E31" i="7"/>
  <c r="E71" i="7"/>
  <c r="F91" i="7"/>
  <c r="E91" i="7" s="1"/>
  <c r="E116" i="7"/>
  <c r="E136" i="7"/>
  <c r="G47" i="9"/>
  <c r="G7" i="9" s="1"/>
  <c r="E15" i="12"/>
  <c r="H51" i="12"/>
  <c r="H48" i="12"/>
  <c r="H8" i="12" s="1"/>
  <c r="F152" i="13"/>
  <c r="E177" i="13"/>
  <c r="E116" i="15"/>
  <c r="E51" i="12"/>
  <c r="F151" i="12"/>
  <c r="E31" i="3"/>
  <c r="H41" i="3"/>
  <c r="E66" i="3"/>
  <c r="E96" i="3"/>
  <c r="E121" i="3"/>
  <c r="E46" i="4"/>
  <c r="E26" i="8"/>
  <c r="H48" i="10"/>
  <c r="H51" i="10"/>
  <c r="E14" i="12"/>
  <c r="G91" i="12"/>
  <c r="G47" i="12"/>
  <c r="G7" i="12" s="1"/>
  <c r="H57" i="15"/>
  <c r="H7" i="15" s="1"/>
  <c r="H6" i="15" s="1"/>
  <c r="H71" i="15"/>
  <c r="H56" i="15" s="1"/>
  <c r="E9" i="15"/>
  <c r="F26" i="15"/>
  <c r="E27" i="15"/>
  <c r="E15" i="3"/>
  <c r="E13" i="3"/>
  <c r="E26" i="3"/>
  <c r="E36" i="3"/>
  <c r="E81" i="3"/>
  <c r="E86" i="3"/>
  <c r="E106" i="3"/>
  <c r="E116" i="3"/>
  <c r="E45" i="3"/>
  <c r="G8" i="4"/>
  <c r="H11" i="4"/>
  <c r="H9" i="4"/>
  <c r="E16" i="4"/>
  <c r="E8" i="4"/>
  <c r="E101" i="5"/>
  <c r="E91" i="6"/>
  <c r="E21" i="8"/>
  <c r="E41" i="8"/>
  <c r="H11" i="9"/>
  <c r="E59" i="15"/>
  <c r="E136" i="8"/>
  <c r="G46" i="9"/>
  <c r="E56" i="9"/>
  <c r="E61" i="9"/>
  <c r="E81" i="9"/>
  <c r="E92" i="9"/>
  <c r="E47" i="9" s="1"/>
  <c r="E161" i="9"/>
  <c r="F12" i="10"/>
  <c r="E56" i="12"/>
  <c r="E50" i="12"/>
  <c r="E49" i="12"/>
  <c r="E81" i="12"/>
  <c r="E13" i="13"/>
  <c r="E41" i="13"/>
  <c r="E49" i="13"/>
  <c r="E166" i="13"/>
  <c r="E163" i="15"/>
  <c r="E126" i="3"/>
  <c r="H8" i="3"/>
  <c r="G10" i="4"/>
  <c r="E81" i="5"/>
  <c r="E86" i="5"/>
  <c r="E131" i="5"/>
  <c r="H11" i="5"/>
  <c r="G9" i="5"/>
  <c r="E21" i="6"/>
  <c r="E66" i="6"/>
  <c r="E50" i="6"/>
  <c r="E71" i="6"/>
  <c r="E86" i="6"/>
  <c r="E111" i="6"/>
  <c r="E14" i="7"/>
  <c r="E41" i="7"/>
  <c r="G9" i="7"/>
  <c r="E106" i="7"/>
  <c r="E126" i="7"/>
  <c r="F141" i="7"/>
  <c r="E156" i="7"/>
  <c r="E76" i="8"/>
  <c r="E131" i="8"/>
  <c r="H9" i="8"/>
  <c r="E14" i="9"/>
  <c r="E15" i="9"/>
  <c r="E21" i="9"/>
  <c r="F10" i="9"/>
  <c r="H47" i="9"/>
  <c r="H46" i="9" s="1"/>
  <c r="E76" i="9"/>
  <c r="E148" i="9"/>
  <c r="E156" i="9"/>
  <c r="E81" i="10"/>
  <c r="E86" i="10"/>
  <c r="E146" i="10"/>
  <c r="G11" i="12"/>
  <c r="G10" i="12"/>
  <c r="E76" i="12"/>
  <c r="H91" i="12"/>
  <c r="G8" i="13"/>
  <c r="F13" i="13"/>
  <c r="E71" i="13"/>
  <c r="E161" i="13"/>
  <c r="E155" i="13"/>
  <c r="E152" i="13"/>
  <c r="E66" i="15"/>
  <c r="G161" i="15"/>
  <c r="E171" i="15"/>
  <c r="G10" i="15"/>
  <c r="E10" i="15" s="1"/>
  <c r="E71" i="4"/>
  <c r="E135" i="4"/>
  <c r="E16" i="5"/>
  <c r="E56" i="5"/>
  <c r="E145" i="5"/>
  <c r="E141" i="5" s="1"/>
  <c r="E161" i="5"/>
  <c r="E41" i="6"/>
  <c r="E106" i="6"/>
  <c r="E21" i="7"/>
  <c r="E76" i="7"/>
  <c r="E81" i="7"/>
  <c r="E101" i="7"/>
  <c r="E121" i="7"/>
  <c r="E142" i="7"/>
  <c r="E143" i="7"/>
  <c r="E151" i="7"/>
  <c r="E71" i="8"/>
  <c r="E126" i="8"/>
  <c r="E148" i="8"/>
  <c r="G9" i="8"/>
  <c r="E9" i="8" s="1"/>
  <c r="E71" i="9"/>
  <c r="H10" i="9"/>
  <c r="E149" i="9"/>
  <c r="G9" i="10"/>
  <c r="E9" i="10" s="1"/>
  <c r="E76" i="10"/>
  <c r="E92" i="10"/>
  <c r="E155" i="10"/>
  <c r="E166" i="10"/>
  <c r="E116" i="13"/>
  <c r="F153" i="13"/>
  <c r="E141" i="15"/>
  <c r="E145" i="7"/>
  <c r="H141" i="7"/>
  <c r="E144" i="7"/>
  <c r="H51" i="8"/>
  <c r="E51" i="8" s="1"/>
  <c r="E53" i="8"/>
  <c r="E48" i="8" s="1"/>
  <c r="H48" i="8"/>
  <c r="H46" i="8" s="1"/>
  <c r="G8" i="10"/>
  <c r="G11" i="10"/>
  <c r="F48" i="6"/>
  <c r="E98" i="6"/>
  <c r="F96" i="6"/>
  <c r="E96" i="6" s="1"/>
  <c r="G141" i="6"/>
  <c r="E145" i="6"/>
  <c r="F10" i="6"/>
  <c r="E10" i="6" s="1"/>
  <c r="F142" i="6"/>
  <c r="F141" i="6" s="1"/>
  <c r="E147" i="6"/>
  <c r="E142" i="6" s="1"/>
  <c r="E141" i="6" s="1"/>
  <c r="F146" i="6"/>
  <c r="E146" i="6" s="1"/>
  <c r="H146" i="9"/>
  <c r="F36" i="7"/>
  <c r="E36" i="7" s="1"/>
  <c r="E37" i="7"/>
  <c r="F12" i="7"/>
  <c r="E53" i="7"/>
  <c r="H51" i="7"/>
  <c r="E51" i="7" s="1"/>
  <c r="H48" i="7"/>
  <c r="H8" i="7" s="1"/>
  <c r="E49" i="7"/>
  <c r="G6" i="10"/>
  <c r="H11" i="15"/>
  <c r="E26" i="15"/>
  <c r="H7" i="13"/>
  <c r="G56" i="15"/>
  <c r="E71" i="15"/>
  <c r="F7" i="13"/>
  <c r="F11" i="13"/>
  <c r="H6" i="3"/>
  <c r="F42" i="3"/>
  <c r="F41" i="3" s="1"/>
  <c r="E41" i="3" s="1"/>
  <c r="F56" i="3"/>
  <c r="E56" i="3" s="1"/>
  <c r="G9" i="4"/>
  <c r="G11" i="4"/>
  <c r="H131" i="4"/>
  <c r="E137" i="4"/>
  <c r="E132" i="4" s="1"/>
  <c r="E131" i="4" s="1"/>
  <c r="F136" i="4"/>
  <c r="E136" i="4" s="1"/>
  <c r="F132" i="4"/>
  <c r="F131" i="4" s="1"/>
  <c r="F13" i="6"/>
  <c r="F36" i="6"/>
  <c r="E36" i="6" s="1"/>
  <c r="E38" i="6"/>
  <c r="E13" i="6" s="1"/>
  <c r="E49" i="6"/>
  <c r="G11" i="7"/>
  <c r="E9" i="7"/>
  <c r="F11" i="3"/>
  <c r="F7" i="3"/>
  <c r="F96" i="5"/>
  <c r="E96" i="5" s="1"/>
  <c r="E97" i="5"/>
  <c r="E27" i="5"/>
  <c r="E12" i="5" s="1"/>
  <c r="F26" i="5"/>
  <c r="E26" i="5" s="1"/>
  <c r="F47" i="6"/>
  <c r="E62" i="6"/>
  <c r="F10" i="8"/>
  <c r="E10" i="8" s="1"/>
  <c r="E15" i="8"/>
  <c r="E38" i="8"/>
  <c r="E13" i="8" s="1"/>
  <c r="F13" i="8"/>
  <c r="F36" i="8"/>
  <c r="E36" i="8" s="1"/>
  <c r="H8" i="10"/>
  <c r="H11" i="10"/>
  <c r="F11" i="10"/>
  <c r="E11" i="10" s="1"/>
  <c r="E98" i="10"/>
  <c r="F96" i="10"/>
  <c r="E96" i="10" s="1"/>
  <c r="E27" i="12"/>
  <c r="F12" i="12"/>
  <c r="E98" i="12"/>
  <c r="E48" i="12" s="1"/>
  <c r="F96" i="12"/>
  <c r="E96" i="12" s="1"/>
  <c r="H10" i="13"/>
  <c r="E10" i="13" s="1"/>
  <c r="E53" i="13"/>
  <c r="H51" i="13"/>
  <c r="H48" i="13"/>
  <c r="H8" i="13" s="1"/>
  <c r="G11" i="15"/>
  <c r="F48" i="12"/>
  <c r="F96" i="9"/>
  <c r="E96" i="9" s="1"/>
  <c r="G10" i="9"/>
  <c r="E10" i="9" s="1"/>
  <c r="E14" i="3"/>
  <c r="G9" i="9"/>
  <c r="G10" i="3"/>
  <c r="E10" i="3" s="1"/>
  <c r="G46" i="12"/>
  <c r="I48" i="5"/>
  <c r="I50" i="5" s="1"/>
  <c r="F8" i="5"/>
  <c r="G11" i="3"/>
  <c r="H10" i="4"/>
  <c r="H42" i="4"/>
  <c r="H41" i="4" s="1"/>
  <c r="E57" i="4"/>
  <c r="E42" i="4" s="1"/>
  <c r="E151" i="4"/>
  <c r="E10" i="5"/>
  <c r="H61" i="5"/>
  <c r="H47" i="5"/>
  <c r="H141" i="5"/>
  <c r="G7" i="5"/>
  <c r="E136" i="5"/>
  <c r="F61" i="5"/>
  <c r="E62" i="5"/>
  <c r="F47" i="5"/>
  <c r="L51" i="5"/>
  <c r="H51" i="6"/>
  <c r="E51" i="6" s="1"/>
  <c r="H48" i="6"/>
  <c r="H8" i="6" s="1"/>
  <c r="E53" i="6"/>
  <c r="E48" i="6" s="1"/>
  <c r="G61" i="6"/>
  <c r="G47" i="6"/>
  <c r="G46" i="6" s="1"/>
  <c r="F13" i="7"/>
  <c r="F8" i="7" s="1"/>
  <c r="E8" i="7" s="1"/>
  <c r="E13" i="7"/>
  <c r="H11" i="8"/>
  <c r="H7" i="8"/>
  <c r="E62" i="8"/>
  <c r="E47" i="8" s="1"/>
  <c r="G47" i="8"/>
  <c r="G46" i="8" s="1"/>
  <c r="F48" i="8"/>
  <c r="F46" i="8" s="1"/>
  <c r="F96" i="8"/>
  <c r="E96" i="8" s="1"/>
  <c r="G11" i="9"/>
  <c r="E11" i="9" s="1"/>
  <c r="E50" i="9"/>
  <c r="E49" i="9"/>
  <c r="F147" i="9"/>
  <c r="F146" i="9" s="1"/>
  <c r="F151" i="9"/>
  <c r="E151" i="9" s="1"/>
  <c r="E152" i="9"/>
  <c r="E147" i="9" s="1"/>
  <c r="E50" i="10"/>
  <c r="H151" i="10"/>
  <c r="F156" i="10"/>
  <c r="E156" i="10" s="1"/>
  <c r="F26" i="12"/>
  <c r="E26" i="12" s="1"/>
  <c r="E37" i="12"/>
  <c r="E12" i="12" s="1"/>
  <c r="F36" i="12"/>
  <c r="E36" i="12" s="1"/>
  <c r="F171" i="12"/>
  <c r="E173" i="12"/>
  <c r="E153" i="12" s="1"/>
  <c r="F36" i="15"/>
  <c r="E37" i="15"/>
  <c r="E12" i="15" s="1"/>
  <c r="E51" i="15"/>
  <c r="E57" i="15"/>
  <c r="E102" i="15"/>
  <c r="F101" i="15"/>
  <c r="E197" i="15"/>
  <c r="F196" i="15"/>
  <c r="E196" i="15" s="1"/>
  <c r="F162" i="15"/>
  <c r="E148" i="15"/>
  <c r="E58" i="15" s="1"/>
  <c r="F146" i="15"/>
  <c r="F12" i="15"/>
  <c r="F7" i="15" s="1"/>
  <c r="E8" i="3"/>
  <c r="E50" i="7"/>
  <c r="H47" i="7"/>
  <c r="H61" i="7"/>
  <c r="F48" i="9"/>
  <c r="F12" i="5"/>
  <c r="E16" i="9"/>
  <c r="F10" i="12"/>
  <c r="E155" i="12"/>
  <c r="F152" i="10"/>
  <c r="G7" i="3"/>
  <c r="H131" i="3"/>
  <c r="F9" i="4"/>
  <c r="E9" i="4" s="1"/>
  <c r="E14" i="4"/>
  <c r="G42" i="4"/>
  <c r="E43" i="4"/>
  <c r="H56" i="4"/>
  <c r="E56" i="4" s="1"/>
  <c r="E146" i="4"/>
  <c r="E14" i="5"/>
  <c r="F9" i="5"/>
  <c r="E9" i="5" s="1"/>
  <c r="E21" i="5"/>
  <c r="E50" i="5"/>
  <c r="E49" i="5"/>
  <c r="F141" i="5"/>
  <c r="E101" i="6"/>
  <c r="G10" i="7"/>
  <c r="E12" i="7"/>
  <c r="E47" i="7"/>
  <c r="E56" i="7"/>
  <c r="F61" i="7"/>
  <c r="F47" i="7"/>
  <c r="F46" i="7" s="1"/>
  <c r="F96" i="7"/>
  <c r="E96" i="7" s="1"/>
  <c r="E98" i="7"/>
  <c r="G141" i="7"/>
  <c r="E61" i="8"/>
  <c r="G91" i="8"/>
  <c r="E91" i="8" s="1"/>
  <c r="G7" i="8"/>
  <c r="G6" i="8" s="1"/>
  <c r="F51" i="9"/>
  <c r="E51" i="9" s="1"/>
  <c r="E53" i="9"/>
  <c r="E48" i="9" s="1"/>
  <c r="H91" i="9"/>
  <c r="E91" i="9" s="1"/>
  <c r="F48" i="10"/>
  <c r="F8" i="10" s="1"/>
  <c r="E8" i="10" s="1"/>
  <c r="F51" i="10"/>
  <c r="E51" i="10" s="1"/>
  <c r="E53" i="10"/>
  <c r="E48" i="10" s="1"/>
  <c r="E21" i="15"/>
  <c r="E38" i="15"/>
  <c r="E13" i="15" s="1"/>
  <c r="F13" i="15"/>
  <c r="F8" i="15" s="1"/>
  <c r="E8" i="15" s="1"/>
  <c r="E146" i="15"/>
  <c r="F7" i="4"/>
  <c r="F11" i="4"/>
  <c r="E11" i="4" s="1"/>
  <c r="E12" i="4"/>
  <c r="E111" i="4"/>
  <c r="E13" i="5"/>
  <c r="E106" i="5"/>
  <c r="G8" i="5"/>
  <c r="E16" i="6"/>
  <c r="H47" i="6"/>
  <c r="H61" i="6"/>
  <c r="E156" i="6"/>
  <c r="E15" i="7"/>
  <c r="F10" i="7"/>
  <c r="E10" i="7" s="1"/>
  <c r="G47" i="7"/>
  <c r="G46" i="7" s="1"/>
  <c r="H8" i="8"/>
  <c r="E166" i="8"/>
  <c r="E15" i="10"/>
  <c r="F61" i="10"/>
  <c r="E61" i="10" s="1"/>
  <c r="F47" i="10"/>
  <c r="E106" i="10"/>
  <c r="E171" i="12"/>
  <c r="H9" i="12"/>
  <c r="H151" i="12"/>
  <c r="H9" i="13"/>
  <c r="E9" i="13" s="1"/>
  <c r="E165" i="15"/>
  <c r="E62" i="10"/>
  <c r="E47" i="10" s="1"/>
  <c r="F36" i="13"/>
  <c r="E36" i="13" s="1"/>
  <c r="F10" i="10"/>
  <c r="E10" i="10" s="1"/>
  <c r="E21" i="3"/>
  <c r="F10" i="4"/>
  <c r="E10" i="4" s="1"/>
  <c r="E44" i="4"/>
  <c r="E106" i="4"/>
  <c r="E126" i="4"/>
  <c r="E53" i="5"/>
  <c r="E48" i="5" s="1"/>
  <c r="H51" i="5"/>
  <c r="E51" i="5" s="1"/>
  <c r="F9" i="6"/>
  <c r="E9" i="6" s="1"/>
  <c r="E92" i="6"/>
  <c r="H11" i="7"/>
  <c r="F26" i="7"/>
  <c r="E26" i="7" s="1"/>
  <c r="G61" i="7"/>
  <c r="E81" i="8"/>
  <c r="E121" i="8"/>
  <c r="E147" i="8"/>
  <c r="E146" i="8" s="1"/>
  <c r="E141" i="8"/>
  <c r="F9" i="9"/>
  <c r="E9" i="9" s="1"/>
  <c r="E150" i="9"/>
  <c r="E166" i="9"/>
  <c r="E41" i="10"/>
  <c r="G91" i="10"/>
  <c r="E91" i="10" s="1"/>
  <c r="E18" i="12"/>
  <c r="E13" i="12" s="1"/>
  <c r="F16" i="12"/>
  <c r="E16" i="12" s="1"/>
  <c r="E66" i="12"/>
  <c r="E86" i="12"/>
  <c r="E136" i="12"/>
  <c r="E50" i="13"/>
  <c r="E66" i="13"/>
  <c r="E86" i="13"/>
  <c r="E98" i="13"/>
  <c r="F48" i="13"/>
  <c r="F46" i="13" s="1"/>
  <c r="E141" i="13"/>
  <c r="E60" i="15"/>
  <c r="G11" i="8"/>
  <c r="F151" i="8"/>
  <c r="E151" i="8" s="1"/>
  <c r="F147" i="8"/>
  <c r="E37" i="9"/>
  <c r="E12" i="9" s="1"/>
  <c r="F36" i="9"/>
  <c r="E36" i="9" s="1"/>
  <c r="E14" i="10"/>
  <c r="H47" i="10"/>
  <c r="H46" i="10" s="1"/>
  <c r="E101" i="10"/>
  <c r="E136" i="10"/>
  <c r="E111" i="12"/>
  <c r="F156" i="12"/>
  <c r="E156" i="12" s="1"/>
  <c r="E157" i="12"/>
  <c r="E152" i="12" s="1"/>
  <c r="E151" i="12" s="1"/>
  <c r="H11" i="13"/>
  <c r="E26" i="13"/>
  <c r="E101" i="13"/>
  <c r="E121" i="13"/>
  <c r="H151" i="13"/>
  <c r="E151" i="15"/>
  <c r="E141" i="10"/>
  <c r="E172" i="10"/>
  <c r="E152" i="10" s="1"/>
  <c r="E151" i="10" s="1"/>
  <c r="F171" i="10"/>
  <c r="E171" i="10" s="1"/>
  <c r="H10" i="12"/>
  <c r="E71" i="12"/>
  <c r="E106" i="12"/>
  <c r="E146" i="12"/>
  <c r="E91" i="12"/>
  <c r="G11" i="13"/>
  <c r="E15" i="13"/>
  <c r="E31" i="13"/>
  <c r="E51" i="13"/>
  <c r="E81" i="13"/>
  <c r="E111" i="13"/>
  <c r="E131" i="13"/>
  <c r="E171" i="13"/>
  <c r="E31" i="15"/>
  <c r="E177" i="15"/>
  <c r="E162" i="15" s="1"/>
  <c r="F176" i="15"/>
  <c r="F181" i="15"/>
  <c r="E181" i="15" s="1"/>
  <c r="H6" i="8" l="1"/>
  <c r="E61" i="5"/>
  <c r="E8" i="5"/>
  <c r="G6" i="15"/>
  <c r="G7" i="13"/>
  <c r="G6" i="13" s="1"/>
  <c r="G46" i="13"/>
  <c r="F8" i="13"/>
  <c r="E8" i="13" s="1"/>
  <c r="E61" i="6"/>
  <c r="F151" i="13"/>
  <c r="G6" i="12"/>
  <c r="E47" i="5"/>
  <c r="F46" i="6"/>
  <c r="H7" i="9"/>
  <c r="H6" i="9" s="1"/>
  <c r="H46" i="12"/>
  <c r="F6" i="3"/>
  <c r="E7" i="3"/>
  <c r="F46" i="10"/>
  <c r="E46" i="10" s="1"/>
  <c r="G7" i="7"/>
  <c r="G6" i="7" s="1"/>
  <c r="E61" i="7"/>
  <c r="F151" i="10"/>
  <c r="F7" i="10"/>
  <c r="I12" i="5"/>
  <c r="F11" i="5"/>
  <c r="E11" i="5" s="1"/>
  <c r="F7" i="5"/>
  <c r="H46" i="7"/>
  <c r="H7" i="7"/>
  <c r="H6" i="7" s="1"/>
  <c r="E36" i="15"/>
  <c r="E11" i="15" s="1"/>
  <c r="F11" i="15"/>
  <c r="E146" i="9"/>
  <c r="F46" i="5"/>
  <c r="J47" i="5"/>
  <c r="G6" i="5"/>
  <c r="K6" i="5" s="1"/>
  <c r="K7" i="5" s="1"/>
  <c r="K8" i="5" s="1"/>
  <c r="E48" i="13"/>
  <c r="F11" i="12"/>
  <c r="E11" i="12" s="1"/>
  <c r="F7" i="12"/>
  <c r="F8" i="6"/>
  <c r="E8" i="6" s="1"/>
  <c r="F11" i="6"/>
  <c r="E11" i="6" s="1"/>
  <c r="E11" i="13"/>
  <c r="H6" i="13"/>
  <c r="F7" i="7"/>
  <c r="F11" i="7"/>
  <c r="E11" i="7" s="1"/>
  <c r="G7" i="6"/>
  <c r="G6" i="6" s="1"/>
  <c r="E141" i="7"/>
  <c r="H6" i="12"/>
  <c r="F8" i="9"/>
  <c r="E8" i="9" s="1"/>
  <c r="F46" i="9"/>
  <c r="E46" i="9" s="1"/>
  <c r="E7" i="15"/>
  <c r="F6" i="15"/>
  <c r="H7" i="10"/>
  <c r="H6" i="10" s="1"/>
  <c r="F7" i="9"/>
  <c r="H7" i="4"/>
  <c r="H6" i="4" s="1"/>
  <c r="F6" i="13"/>
  <c r="E7" i="13"/>
  <c r="H46" i="13"/>
  <c r="E46" i="13" s="1"/>
  <c r="E10" i="12"/>
  <c r="H46" i="5"/>
  <c r="L46" i="5" s="1"/>
  <c r="H7" i="5"/>
  <c r="H6" i="5" s="1"/>
  <c r="L6" i="5" s="1"/>
  <c r="L7" i="5" s="1"/>
  <c r="L8" i="5" s="1"/>
  <c r="E176" i="15"/>
  <c r="E161" i="15" s="1"/>
  <c r="F161" i="15"/>
  <c r="F146" i="8"/>
  <c r="F7" i="8"/>
  <c r="H46" i="6"/>
  <c r="H7" i="6"/>
  <c r="H6" i="6" s="1"/>
  <c r="F6" i="4"/>
  <c r="E7" i="4"/>
  <c r="E46" i="7"/>
  <c r="G41" i="4"/>
  <c r="E41" i="4" s="1"/>
  <c r="G7" i="4"/>
  <c r="G6" i="4" s="1"/>
  <c r="G6" i="3"/>
  <c r="E9" i="12"/>
  <c r="E101" i="15"/>
  <c r="E56" i="15" s="1"/>
  <c r="F56" i="15"/>
  <c r="E46" i="8"/>
  <c r="G6" i="9"/>
  <c r="F46" i="12"/>
  <c r="E46" i="12" s="1"/>
  <c r="F8" i="12"/>
  <c r="E8" i="12" s="1"/>
  <c r="F11" i="8"/>
  <c r="E11" i="8" s="1"/>
  <c r="F8" i="8"/>
  <c r="E8" i="8" s="1"/>
  <c r="E47" i="6"/>
  <c r="E11" i="3"/>
  <c r="F7" i="6"/>
  <c r="E48" i="7"/>
  <c r="E46" i="6" l="1"/>
  <c r="E6" i="15"/>
  <c r="E6" i="4"/>
  <c r="E46" i="5"/>
  <c r="I46" i="5" s="1"/>
  <c r="J46" i="5"/>
  <c r="F6" i="6"/>
  <c r="E6" i="6" s="1"/>
  <c r="E7" i="6"/>
  <c r="F6" i="12"/>
  <c r="E6" i="12" s="1"/>
  <c r="E7" i="12"/>
  <c r="E7" i="10"/>
  <c r="F6" i="10"/>
  <c r="E6" i="10" s="1"/>
  <c r="E6" i="3"/>
  <c r="F6" i="7"/>
  <c r="E6" i="7" s="1"/>
  <c r="E7" i="7"/>
  <c r="F6" i="8"/>
  <c r="E6" i="8" s="1"/>
  <c r="E7" i="8"/>
  <c r="F6" i="9"/>
  <c r="E6" i="9" s="1"/>
  <c r="E7" i="9"/>
  <c r="E6" i="13"/>
  <c r="E7" i="5"/>
  <c r="F6" i="5"/>
  <c r="J6" i="5" l="1"/>
  <c r="J7" i="5" s="1"/>
  <c r="E6" i="5"/>
  <c r="I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0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22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0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0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0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0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0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0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0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11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<sst xmlns="http://schemas.openxmlformats.org/spreadsheetml/2006/main" count="3401" uniqueCount="126">
  <si>
    <t>№ п/п</t>
  </si>
  <si>
    <t>Наименование</t>
  </si>
  <si>
    <t>Ответственный исполнитель</t>
  </si>
  <si>
    <t>Источники финансирования</t>
  </si>
  <si>
    <t>Объемы финансирования - всего, тыс. рублей</t>
  </si>
  <si>
    <t>в том числе по годам реализации</t>
  </si>
  <si>
    <t>Муниципальная программа "Развитие образования Романовского муниципального района»</t>
  </si>
  <si>
    <t>всего</t>
  </si>
  <si>
    <t>местный бюджет (прогнозно)</t>
  </si>
  <si>
    <t>областной бюджет (прогнозно)</t>
  </si>
  <si>
    <t>федеральный бюджет (прогнозно)</t>
  </si>
  <si>
    <t>внебюджетные источники (прогнозно)</t>
  </si>
  <si>
    <t>1.</t>
  </si>
  <si>
    <t>Подпрограмма "Развитие системы дошкольного образования</t>
  </si>
  <si>
    <t>2.</t>
  </si>
  <si>
    <t>Подпрограмма "Развитие системы общего образования"</t>
  </si>
  <si>
    <t>2.1.</t>
  </si>
  <si>
    <t>2.3 </t>
  </si>
  <si>
    <t xml:space="preserve">  1.1</t>
  </si>
  <si>
    <t xml:space="preserve"> 1.4 </t>
  </si>
  <si>
    <t>2.2.</t>
  </si>
  <si>
    <t>1.2</t>
  </si>
  <si>
    <t>1.3</t>
  </si>
  <si>
    <t>Перечень мероприятий  муниципальной программы "Развитие образования Романовского муниципального района"</t>
  </si>
  <si>
    <t>3.1.</t>
  </si>
  <si>
    <t>Управление образования, образовательные учреждения</t>
  </si>
  <si>
    <t>Управление образования, дошкольные образовательные учреждения района (по согласованию)</t>
  </si>
  <si>
    <t>Управление образования, общеобразовательные учреждения района (по согласованию)</t>
  </si>
  <si>
    <t>Управление образования, общеобразовательные учреждения района (по согласованию</t>
  </si>
  <si>
    <t>Управление  образования, дошкольные образовательные учреждения района (по согласованию)</t>
  </si>
  <si>
    <t>Управление образования, образовательные учреждения района (по согласованию)</t>
  </si>
  <si>
    <t>3.</t>
  </si>
  <si>
    <t>Подпрограмма "Развитие системы дополнительного образования"</t>
  </si>
  <si>
    <t xml:space="preserve"> 2023 г.</t>
  </si>
  <si>
    <t>2.4 </t>
  </si>
  <si>
    <t>2.6</t>
  </si>
  <si>
    <t>2.8</t>
  </si>
  <si>
    <t>2.9</t>
  </si>
  <si>
    <t>приложение 1 к постановлению администрации Романовского муниципального района Саратовской области от     года  №</t>
  </si>
  <si>
    <t>2.5</t>
  </si>
  <si>
    <t>2.7</t>
  </si>
  <si>
    <t>2022 г.</t>
  </si>
  <si>
    <t xml:space="preserve"> 2024 г.</t>
  </si>
  <si>
    <t xml:space="preserve"> 1.5 </t>
  </si>
  <si>
    <t xml:space="preserve"> 2.10 </t>
  </si>
  <si>
    <t xml:space="preserve"> 2.11</t>
  </si>
  <si>
    <t xml:space="preserve"> 2.12</t>
  </si>
  <si>
    <t>3.2.</t>
  </si>
  <si>
    <t> 3.3.</t>
  </si>
  <si>
    <t> 3.4</t>
  </si>
  <si>
    <t xml:space="preserve"> 2.13</t>
  </si>
  <si>
    <t xml:space="preserve"> 2.14</t>
  </si>
  <si>
    <t xml:space="preserve"> 2.15</t>
  </si>
  <si>
    <t xml:space="preserve"> 2.16</t>
  </si>
  <si>
    <t xml:space="preserve"> 2.17</t>
  </si>
  <si>
    <t>Основное мероприятие: временное трудоустройство несовершеннолетних граждан в возрасте от 14 до 18 лет</t>
  </si>
  <si>
    <t>Финансовое обеспечение образовательной деятельности муниципальных дошкольных образовательных организаций</t>
  </si>
  <si>
    <t>Частичное финансирование расходов на присмотр и уход за детьми дошкольного возраста в муниципальных образовательных организациях, реализующих образовательную программу дошкольного образования</t>
  </si>
  <si>
    <t>Реализация основного мероприятия "Предоставление муниципальных услуг в дошкольных образовательных учреждениях в рамках выполнения муниципального задания»</t>
  </si>
  <si>
    <t>Проведение капитального и текущего ремонтов муниципальных образовательных организаций</t>
  </si>
  <si>
    <t>Оганизация питания в учреждениях дошкольного образования</t>
  </si>
  <si>
    <t>Финансовое обеспечение образовательной деятельности муниципальных общеобразовательных учреждений</t>
  </si>
  <si>
    <t>Реализация основного мероприятия«Предоставление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</si>
  <si>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"Предоставление муниципальных услуг в учреждениях общего образования в рамках выполнения муниципального задания»</t>
  </si>
  <si>
    <t>Создание и обеспечение функционирования   центров образования естественно-научной и  технологической направленностей в общеобразовательных организациях, расположенных в сельской местности и малых городах.</t>
  </si>
  <si>
    <t>Организация питания в учреждениях дошкольного образования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</si>
  <si>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</si>
  <si>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</si>
  <si>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достижения соответствующих результатов федерального проекта)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</si>
  <si>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</si>
  <si>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</si>
  <si>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</si>
  <si>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</si>
  <si>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Реализация основного мероприятия "Реализация мероприятий по доступности услугам дополнительного образования, в рамках выполнения муниципального задания"</t>
  </si>
  <si>
    <t xml:space="preserve">Обеспечение сохранения достигнутых показателей повышения оплаты труда отдельных категорий работников бюджетной </t>
  </si>
  <si>
    <t>Обеспечение персонифицированного финансирования дополнительного образования детей</t>
  </si>
  <si>
    <t>Оснащение и укрепление материально-технической базы образовательных организаций</t>
  </si>
  <si>
    <t> 1.6</t>
  </si>
  <si>
    <t> 2.18</t>
  </si>
  <si>
    <t>моя</t>
  </si>
  <si>
    <t>администрация</t>
  </si>
  <si>
    <t>райфо</t>
  </si>
  <si>
    <t>2.19</t>
  </si>
  <si>
    <t>Управление образования</t>
  </si>
  <si>
    <t> 2.20</t>
  </si>
  <si>
    <t>Разработка проектно-сметной документации и прохождение государственной экспертизы</t>
  </si>
  <si>
    <t xml:space="preserve">местный бюджет </t>
  </si>
  <si>
    <t xml:space="preserve">областной бюджет </t>
  </si>
  <si>
    <t xml:space="preserve">федеральный бюджет </t>
  </si>
  <si>
    <t xml:space="preserve">внебюджетные источники </t>
  </si>
  <si>
    <t>1</t>
  </si>
  <si>
    <t> 3.5</t>
  </si>
  <si>
    <t> 1.7</t>
  </si>
  <si>
    <t>Повышение оплаты труда некоторых категорий работников муниципальных учреждений в связи с увеличением минимального размера оплаты труда</t>
  </si>
  <si>
    <t> 3.6</t>
  </si>
  <si>
    <t> 1.8</t>
  </si>
  <si>
    <t> 3.7</t>
  </si>
  <si>
    <t xml:space="preserve"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образовательных организаций
</t>
  </si>
  <si>
    <t xml:space="preserve">Иные межбюджетные трансферты за счет средств, выделяемых из резервного фонда Правительства Саратовской области,  на укрепление материально-технической базы муниципальных образовательных организаций
</t>
  </si>
  <si>
    <t xml:space="preserve"> Подготовка и проверка (экспертиза) сметной документации, осуществление строительного контроля </t>
  </si>
  <si>
    <t>2023 г.</t>
  </si>
  <si>
    <t xml:space="preserve"> 2025 г.</t>
  </si>
  <si>
    <t xml:space="preserve">Финансовое обеспечение мероприятий по обеспечению деятельности советников директора по воспитанию и взаимодействию с детскими </t>
  </si>
  <si>
    <t>2.3.1</t>
  </si>
  <si>
    <t>2.3.2</t>
  </si>
  <si>
    <t>в т.ч. Создание и обеспечение функционирования   центров образования естественно-научной и  технологической направленностей в общеобразовательных организациях, расположенных в сельской местности и малых городах.</t>
  </si>
  <si>
    <t>2.21</t>
  </si>
  <si>
    <t>2.4</t>
  </si>
  <si>
    <t xml:space="preserve"> 2.10</t>
  </si>
  <si>
    <t xml:space="preserve"> 1.3.1</t>
  </si>
  <si>
    <t>в т.ч. Организация питания в учреждениях дошкольного образования</t>
  </si>
  <si>
    <t xml:space="preserve"> 1.4</t>
  </si>
  <si>
    <t> 1.5</t>
  </si>
  <si>
    <t>1.8</t>
  </si>
  <si>
    <t> 3.3.1.</t>
  </si>
  <si>
    <t>в т.ч. Обеспечение персонифицированного финансирования дополнительного образования детей с ОВЗ</t>
  </si>
  <si>
    <t xml:space="preserve"> Проведение капитального и текущего ремонта спортивных залов муниципальных образовательных организаций</t>
  </si>
  <si>
    <t>в т.ч. Организация бесплатного питания детей с ОВЗ и детей имеющих статус "ребенок-инвалид"</t>
  </si>
  <si>
    <t>Компенсация питания детей с ОВЗ и детей имеющих статус "ребенок-инвалид"</t>
  </si>
  <si>
    <t xml:space="preserve"> 2.9</t>
  </si>
  <si>
    <t> 2.17</t>
  </si>
  <si>
    <t>2.18</t>
  </si>
  <si>
    <t> 2.19</t>
  </si>
  <si>
    <t>2.20</t>
  </si>
  <si>
    <t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образовательных организаций</t>
  </si>
  <si>
    <t>Приложение к постановлению администрации Романовского муниципального района Саратовской области                                                            от 18.05.2023 года № 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</si>
</sst>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00"/>
    <numFmt numFmtId="167" formatCode="0.000"/>
    <numFmt numFmtId="168" formatCode="0.00000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7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0" fontId="3" fillId="0" borderId="7" xfId="0" applyFont="1" applyFill="1" applyBorder="1"/>
    <xf numFmtId="164" fontId="3" fillId="0" borderId="7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164" fontId="4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4" fontId="2" fillId="0" borderId="4" xfId="0" applyNumberFormat="1" applyFont="1" applyFill="1" applyBorder="1"/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0" fontId="3" fillId="0" borderId="6" xfId="0" applyFont="1" applyFill="1" applyBorder="1" applyAlignment="1">
      <alignment vertical="center"/>
    </xf>
    <xf numFmtId="164" fontId="2" fillId="0" borderId="7" xfId="0" applyNumberFormat="1" applyFont="1" applyFill="1" applyBorder="1"/>
    <xf numFmtId="0" fontId="5" fillId="0" borderId="4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0" fillId="0" borderId="6" xfId="0" applyFill="1" applyBorder="1"/>
    <xf numFmtId="0" fontId="0" fillId="0" borderId="9" xfId="0" applyFill="1" applyBorder="1"/>
    <xf numFmtId="0" fontId="6" fillId="0" borderId="9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7" fillId="0" borderId="4" xfId="0" applyFont="1" applyFill="1" applyBorder="1"/>
    <xf numFmtId="164" fontId="8" fillId="0" borderId="3" xfId="0" applyNumberFormat="1" applyFont="1" applyFill="1" applyBorder="1"/>
    <xf numFmtId="164" fontId="8" fillId="0" borderId="4" xfId="0" applyNumberFormat="1" applyFont="1" applyFill="1" applyBorder="1"/>
    <xf numFmtId="164" fontId="8" fillId="0" borderId="5" xfId="0" applyNumberFormat="1" applyFont="1" applyFill="1" applyBorder="1"/>
    <xf numFmtId="0" fontId="7" fillId="0" borderId="6" xfId="0" applyFont="1" applyFill="1" applyBorder="1"/>
    <xf numFmtId="164" fontId="8" fillId="0" borderId="6" xfId="0" applyNumberFormat="1" applyFont="1" applyFill="1" applyBorder="1"/>
    <xf numFmtId="164" fontId="7" fillId="0" borderId="6" xfId="0" applyNumberFormat="1" applyFont="1" applyFill="1" applyBorder="1"/>
    <xf numFmtId="164" fontId="7" fillId="0" borderId="9" xfId="0" applyNumberFormat="1" applyFont="1" applyFill="1" applyBorder="1"/>
    <xf numFmtId="0" fontId="7" fillId="0" borderId="6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164" fontId="8" fillId="0" borderId="8" xfId="0" applyNumberFormat="1" applyFont="1" applyFill="1" applyBorder="1"/>
    <xf numFmtId="164" fontId="7" fillId="0" borderId="7" xfId="0" applyNumberFormat="1" applyFont="1" applyFill="1" applyBorder="1"/>
    <xf numFmtId="164" fontId="7" fillId="0" borderId="10" xfId="0" applyNumberFormat="1" applyFont="1" applyFill="1" applyBorder="1"/>
    <xf numFmtId="0" fontId="7" fillId="0" borderId="8" xfId="0" applyFont="1" applyFill="1" applyBorder="1"/>
    <xf numFmtId="164" fontId="8" fillId="0" borderId="13" xfId="0" applyNumberFormat="1" applyFont="1" applyFill="1" applyBorder="1"/>
    <xf numFmtId="164" fontId="8" fillId="0" borderId="7" xfId="0" applyNumberFormat="1" applyFont="1" applyFill="1" applyBorder="1"/>
    <xf numFmtId="49" fontId="2" fillId="0" borderId="0" xfId="0" applyNumberFormat="1" applyFont="1"/>
    <xf numFmtId="49" fontId="4" fillId="0" borderId="14" xfId="0" applyNumberFormat="1" applyFont="1" applyFill="1" applyBorder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164" fontId="3" fillId="0" borderId="0" xfId="0" applyNumberFormat="1" applyFont="1" applyFill="1" applyBorder="1" applyAlignment="1">
      <alignment horizontal="right"/>
    </xf>
    <xf numFmtId="0" fontId="4" fillId="0" borderId="4" xfId="0" applyFont="1" applyFill="1" applyBorder="1"/>
    <xf numFmtId="0" fontId="4" fillId="0" borderId="6" xfId="0" applyFont="1" applyFill="1" applyBorder="1"/>
    <xf numFmtId="164" fontId="4" fillId="0" borderId="9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164" fontId="4" fillId="0" borderId="15" xfId="0" applyNumberFormat="1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164" fontId="4" fillId="0" borderId="3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164" fontId="4" fillId="0" borderId="15" xfId="0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4" fillId="0" borderId="16" xfId="0" applyNumberFormat="1" applyFont="1" applyFill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right" vertical="center"/>
    </xf>
    <xf numFmtId="164" fontId="4" fillId="0" borderId="11" xfId="0" applyNumberFormat="1" applyFont="1" applyFill="1" applyBorder="1" applyAlignment="1">
      <alignment horizontal="right" vertical="center"/>
    </xf>
    <xf numFmtId="164" fontId="4" fillId="0" borderId="12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164" fontId="8" fillId="0" borderId="3" xfId="0" applyNumberFormat="1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7" xfId="0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8" fillId="0" borderId="1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164" fontId="4" fillId="0" borderId="13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4" fillId="2" borderId="4" xfId="0" applyNumberFormat="1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/>
    </xf>
    <xf numFmtId="2" fontId="0" fillId="0" borderId="0" xfId="0" applyNumberFormat="1" applyFill="1"/>
    <xf numFmtId="0" fontId="4" fillId="2" borderId="4" xfId="0" applyFont="1" applyFill="1" applyBorder="1" applyAlignment="1">
      <alignment horizontal="left" wrapText="1"/>
    </xf>
    <xf numFmtId="164" fontId="4" fillId="2" borderId="5" xfId="0" applyNumberFormat="1" applyFont="1" applyFill="1" applyBorder="1" applyAlignment="1">
      <alignment horizontal="right" vertical="center"/>
    </xf>
    <xf numFmtId="164" fontId="0" fillId="2" borderId="0" xfId="0" applyNumberFormat="1" applyFill="1"/>
    <xf numFmtId="0" fontId="0" fillId="2" borderId="0" xfId="0" applyFill="1"/>
    <xf numFmtId="0" fontId="4" fillId="2" borderId="6" xfId="0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 wrapText="1"/>
    </xf>
    <xf numFmtId="164" fontId="4" fillId="2" borderId="16" xfId="0" applyNumberFormat="1" applyFont="1" applyFill="1" applyBorder="1" applyAlignment="1">
      <alignment horizontal="right" vertical="center"/>
    </xf>
    <xf numFmtId="164" fontId="4" fillId="2" borderId="8" xfId="0" applyNumberFormat="1" applyFont="1" applyFill="1" applyBorder="1" applyAlignment="1">
      <alignment horizontal="right" vertical="center"/>
    </xf>
    <xf numFmtId="164" fontId="4" fillId="2" borderId="13" xfId="0" applyNumberFormat="1" applyFont="1" applyFill="1" applyBorder="1" applyAlignment="1">
      <alignment horizontal="right" vertical="center"/>
    </xf>
    <xf numFmtId="164" fontId="4" fillId="2" borderId="7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center"/>
    </xf>
    <xf numFmtId="164" fontId="4" fillId="2" borderId="12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 wrapText="1"/>
    </xf>
    <xf numFmtId="164" fontId="8" fillId="2" borderId="4" xfId="0" applyNumberFormat="1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wrapText="1"/>
    </xf>
    <xf numFmtId="164" fontId="8" fillId="2" borderId="6" xfId="0" applyNumberFormat="1" applyFont="1" applyFill="1" applyBorder="1"/>
    <xf numFmtId="164" fontId="7" fillId="2" borderId="6" xfId="0" applyNumberFormat="1" applyFont="1" applyFill="1" applyBorder="1"/>
    <xf numFmtId="164" fontId="7" fillId="2" borderId="9" xfId="0" applyNumberFormat="1" applyFont="1" applyFill="1" applyBorder="1"/>
    <xf numFmtId="0" fontId="8" fillId="2" borderId="7" xfId="0" applyFont="1" applyFill="1" applyBorder="1" applyAlignment="1">
      <alignment wrapText="1"/>
    </xf>
    <xf numFmtId="164" fontId="8" fillId="2" borderId="7" xfId="0" applyNumberFormat="1" applyFont="1" applyFill="1" applyBorder="1"/>
    <xf numFmtId="164" fontId="7" fillId="2" borderId="7" xfId="0" applyNumberFormat="1" applyFont="1" applyFill="1" applyBorder="1"/>
    <xf numFmtId="164" fontId="7" fillId="2" borderId="10" xfId="0" applyNumberFormat="1" applyFont="1" applyFill="1" applyBorder="1"/>
    <xf numFmtId="0" fontId="4" fillId="3" borderId="4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0" fillId="3" borderId="0" xfId="0" applyNumberFormat="1" applyFill="1"/>
    <xf numFmtId="0" fontId="0" fillId="3" borderId="0" xfId="0" applyFill="1"/>
    <xf numFmtId="0" fontId="4" fillId="3" borderId="6" xfId="0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horizontal="right" vertical="center"/>
    </xf>
    <xf numFmtId="164" fontId="4" fillId="3" borderId="9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 wrapText="1"/>
    </xf>
    <xf numFmtId="164" fontId="4" fillId="3" borderId="8" xfId="0" applyNumberFormat="1" applyFont="1" applyFill="1" applyBorder="1" applyAlignment="1">
      <alignment horizontal="right" vertical="center"/>
    </xf>
    <xf numFmtId="164" fontId="4" fillId="3" borderId="13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wrapText="1"/>
    </xf>
    <xf numFmtId="164" fontId="2" fillId="3" borderId="4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/>
    </xf>
    <xf numFmtId="166" fontId="5" fillId="3" borderId="4" xfId="0" applyNumberFormat="1" applyFont="1" applyFill="1" applyBorder="1" applyAlignment="1">
      <alignment horizontal="right" vertical="center"/>
    </xf>
    <xf numFmtId="166" fontId="5" fillId="3" borderId="5" xfId="0" applyNumberFormat="1" applyFont="1" applyFill="1" applyBorder="1" applyAlignment="1">
      <alignment horizontal="right" vertical="center"/>
    </xf>
    <xf numFmtId="166" fontId="5" fillId="3" borderId="6" xfId="0" applyNumberFormat="1" applyFont="1" applyFill="1" applyBorder="1" applyAlignment="1">
      <alignment horizontal="right" vertical="center"/>
    </xf>
    <xf numFmtId="166" fontId="2" fillId="3" borderId="6" xfId="0" applyNumberFormat="1" applyFont="1" applyFill="1" applyBorder="1" applyAlignment="1">
      <alignment vertical="center"/>
    </xf>
    <xf numFmtId="166" fontId="2" fillId="3" borderId="9" xfId="0" applyNumberFormat="1" applyFont="1" applyFill="1" applyBorder="1" applyAlignment="1">
      <alignment vertical="center"/>
    </xf>
    <xf numFmtId="166" fontId="5" fillId="3" borderId="9" xfId="0" applyNumberFormat="1" applyFont="1" applyFill="1" applyBorder="1" applyAlignment="1">
      <alignment horizontal="right" vertical="center"/>
    </xf>
    <xf numFmtId="166" fontId="4" fillId="3" borderId="6" xfId="0" applyNumberFormat="1" applyFont="1" applyFill="1" applyBorder="1" applyAlignment="1">
      <alignment horizontal="right" vertical="center"/>
    </xf>
    <xf numFmtId="166" fontId="4" fillId="3" borderId="9" xfId="0" applyNumberFormat="1" applyFont="1" applyFill="1" applyBorder="1" applyAlignment="1">
      <alignment horizontal="right" vertical="center"/>
    </xf>
    <xf numFmtId="164" fontId="4" fillId="3" borderId="18" xfId="0" applyNumberFormat="1" applyFont="1" applyFill="1" applyBorder="1" applyAlignment="1">
      <alignment horizontal="right" vertical="center"/>
    </xf>
    <xf numFmtId="164" fontId="4" fillId="3" borderId="0" xfId="0" applyNumberFormat="1" applyFont="1" applyFill="1" applyBorder="1" applyAlignment="1">
      <alignment horizontal="right" vertical="center"/>
    </xf>
    <xf numFmtId="166" fontId="5" fillId="3" borderId="7" xfId="0" applyNumberFormat="1" applyFont="1" applyFill="1" applyBorder="1" applyAlignment="1">
      <alignment horizontal="right" vertical="center"/>
    </xf>
    <xf numFmtId="166" fontId="4" fillId="3" borderId="7" xfId="0" applyNumberFormat="1" applyFont="1" applyFill="1" applyBorder="1" applyAlignment="1">
      <alignment horizontal="right" vertical="center"/>
    </xf>
    <xf numFmtId="166" fontId="4" fillId="3" borderId="10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left" vertical="center" wrapText="1"/>
    </xf>
    <xf numFmtId="164" fontId="4" fillId="3" borderId="11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right" vertical="center"/>
    </xf>
    <xf numFmtId="165" fontId="4" fillId="3" borderId="5" xfId="0" applyNumberFormat="1" applyFont="1" applyFill="1" applyBorder="1" applyAlignment="1">
      <alignment horizontal="right" vertical="center"/>
    </xf>
    <xf numFmtId="165" fontId="4" fillId="3" borderId="6" xfId="0" applyNumberFormat="1" applyFont="1" applyFill="1" applyBorder="1" applyAlignment="1">
      <alignment horizontal="right" vertical="center"/>
    </xf>
    <xf numFmtId="165" fontId="4" fillId="3" borderId="9" xfId="0" applyNumberFormat="1" applyFont="1" applyFill="1" applyBorder="1" applyAlignment="1">
      <alignment horizontal="right" vertical="center"/>
    </xf>
    <xf numFmtId="165" fontId="4" fillId="3" borderId="11" xfId="0" applyNumberFormat="1" applyFont="1" applyFill="1" applyBorder="1" applyAlignment="1">
      <alignment horizontal="right" vertical="center"/>
    </xf>
    <xf numFmtId="165" fontId="4" fillId="3" borderId="12" xfId="0" applyNumberFormat="1" applyFont="1" applyFill="1" applyBorder="1" applyAlignment="1">
      <alignment horizontal="right" vertical="center"/>
    </xf>
    <xf numFmtId="166" fontId="4" fillId="3" borderId="4" xfId="0" applyNumberFormat="1" applyFont="1" applyFill="1" applyBorder="1" applyAlignment="1">
      <alignment horizontal="right" vertical="center"/>
    </xf>
    <xf numFmtId="166" fontId="4" fillId="3" borderId="5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wrapText="1"/>
    </xf>
    <xf numFmtId="164" fontId="8" fillId="3" borderId="6" xfId="0" applyNumberFormat="1" applyFont="1" applyFill="1" applyBorder="1"/>
    <xf numFmtId="164" fontId="7" fillId="3" borderId="6" xfId="0" applyNumberFormat="1" applyFont="1" applyFill="1" applyBorder="1"/>
    <xf numFmtId="164" fontId="7" fillId="3" borderId="9" xfId="0" applyNumberFormat="1" applyFont="1" applyFill="1" applyBorder="1"/>
    <xf numFmtId="0" fontId="8" fillId="3" borderId="7" xfId="0" applyFont="1" applyFill="1" applyBorder="1" applyAlignment="1">
      <alignment wrapText="1"/>
    </xf>
    <xf numFmtId="164" fontId="8" fillId="3" borderId="7" xfId="0" applyNumberFormat="1" applyFont="1" applyFill="1" applyBorder="1"/>
    <xf numFmtId="164" fontId="7" fillId="3" borderId="7" xfId="0" applyNumberFormat="1" applyFont="1" applyFill="1" applyBorder="1"/>
    <xf numFmtId="164" fontId="7" fillId="3" borderId="10" xfId="0" applyNumberFormat="1" applyFont="1" applyFill="1" applyBorder="1"/>
    <xf numFmtId="0" fontId="4" fillId="4" borderId="4" xfId="0" applyFont="1" applyFill="1" applyBorder="1" applyAlignment="1">
      <alignment horizontal="left" wrapText="1"/>
    </xf>
    <xf numFmtId="164" fontId="4" fillId="4" borderId="3" xfId="0" applyNumberFormat="1" applyFont="1" applyFill="1" applyBorder="1" applyAlignment="1">
      <alignment horizontal="right" vertical="center"/>
    </xf>
    <xf numFmtId="164" fontId="4" fillId="4" borderId="17" xfId="0" applyNumberFormat="1" applyFont="1" applyFill="1" applyBorder="1" applyAlignment="1">
      <alignment horizontal="right" vertical="center"/>
    </xf>
    <xf numFmtId="0" fontId="0" fillId="4" borderId="0" xfId="0" applyFill="1"/>
    <xf numFmtId="0" fontId="4" fillId="4" borderId="6" xfId="0" applyFont="1" applyFill="1" applyBorder="1" applyAlignment="1">
      <alignment horizontal="left" vertical="center" wrapText="1"/>
    </xf>
    <xf numFmtId="164" fontId="4" fillId="4" borderId="6" xfId="0" applyNumberFormat="1" applyFont="1" applyFill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 wrapText="1"/>
    </xf>
    <xf numFmtId="164" fontId="4" fillId="4" borderId="8" xfId="0" applyNumberFormat="1" applyFont="1" applyFill="1" applyBorder="1" applyAlignment="1">
      <alignment horizontal="right" vertical="center"/>
    </xf>
    <xf numFmtId="164" fontId="4" fillId="4" borderId="13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wrapText="1"/>
    </xf>
    <xf numFmtId="164" fontId="8" fillId="4" borderId="3" xfId="0" applyNumberFormat="1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vertical="center"/>
    </xf>
    <xf numFmtId="164" fontId="8" fillId="4" borderId="5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horizontal="left" vertical="center" wrapText="1"/>
    </xf>
    <xf numFmtId="164" fontId="8" fillId="4" borderId="6" xfId="0" applyNumberFormat="1" applyFont="1" applyFill="1" applyBorder="1" applyAlignment="1">
      <alignment vertical="center"/>
    </xf>
    <xf numFmtId="164" fontId="8" fillId="4" borderId="9" xfId="0" applyNumberFormat="1" applyFont="1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 wrapText="1"/>
    </xf>
    <xf numFmtId="164" fontId="8" fillId="4" borderId="8" xfId="0" applyNumberFormat="1" applyFont="1" applyFill="1" applyBorder="1" applyAlignment="1">
      <alignment vertical="center"/>
    </xf>
    <xf numFmtId="164" fontId="8" fillId="4" borderId="7" xfId="0" applyNumberFormat="1" applyFont="1" applyFill="1" applyBorder="1" applyAlignment="1">
      <alignment vertical="center"/>
    </xf>
    <xf numFmtId="164" fontId="8" fillId="4" borderId="10" xfId="0" applyNumberFormat="1" applyFont="1" applyFill="1" applyBorder="1" applyAlignment="1">
      <alignment vertical="center"/>
    </xf>
    <xf numFmtId="0" fontId="8" fillId="4" borderId="8" xfId="0" applyFont="1" applyFill="1" applyBorder="1" applyAlignment="1">
      <alignment horizontal="left" wrapText="1"/>
    </xf>
    <xf numFmtId="164" fontId="8" fillId="4" borderId="13" xfId="0" applyNumberFormat="1" applyFont="1" applyFill="1" applyBorder="1" applyAlignment="1">
      <alignment vertical="center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wrapText="1"/>
    </xf>
    <xf numFmtId="164" fontId="8" fillId="4" borderId="6" xfId="0" applyNumberFormat="1" applyFont="1" applyFill="1" applyBorder="1"/>
    <xf numFmtId="164" fontId="7" fillId="4" borderId="6" xfId="0" applyNumberFormat="1" applyFont="1" applyFill="1" applyBorder="1"/>
    <xf numFmtId="164" fontId="7" fillId="4" borderId="9" xfId="0" applyNumberFormat="1" applyFont="1" applyFill="1" applyBorder="1"/>
    <xf numFmtId="0" fontId="8" fillId="4" borderId="7" xfId="0" applyFont="1" applyFill="1" applyBorder="1" applyAlignment="1">
      <alignment wrapText="1"/>
    </xf>
    <xf numFmtId="164" fontId="8" fillId="4" borderId="7" xfId="0" applyNumberFormat="1" applyFont="1" applyFill="1" applyBorder="1"/>
    <xf numFmtId="164" fontId="7" fillId="4" borderId="7" xfId="0" applyNumberFormat="1" applyFont="1" applyFill="1" applyBorder="1"/>
    <xf numFmtId="164" fontId="7" fillId="4" borderId="10" xfId="0" applyNumberFormat="1" applyFont="1" applyFill="1" applyBorder="1"/>
    <xf numFmtId="164" fontId="0" fillId="4" borderId="0" xfId="0" applyNumberFormat="1" applyFill="1"/>
    <xf numFmtId="0" fontId="0" fillId="0" borderId="0" xfId="0" applyFill="1" applyAlignment="1">
      <alignment horizontal="right"/>
    </xf>
    <xf numFmtId="166" fontId="0" fillId="3" borderId="0" xfId="0" applyNumberFormat="1" applyFill="1"/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0" fillId="0" borderId="0" xfId="0" applyNumberFormat="1"/>
    <xf numFmtId="0" fontId="4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166" fontId="5" fillId="0" borderId="4" xfId="0" applyNumberFormat="1" applyFont="1" applyFill="1" applyBorder="1" applyAlignment="1">
      <alignment horizontal="right" vertical="center"/>
    </xf>
    <xf numFmtId="166" fontId="5" fillId="0" borderId="5" xfId="0" applyNumberFormat="1" applyFont="1" applyFill="1" applyBorder="1" applyAlignment="1">
      <alignment horizontal="right" vertical="center"/>
    </xf>
    <xf numFmtId="166" fontId="5" fillId="0" borderId="6" xfId="0" applyNumberFormat="1" applyFont="1" applyFill="1" applyBorder="1" applyAlignment="1">
      <alignment horizontal="right" vertical="center"/>
    </xf>
    <xf numFmtId="166" fontId="2" fillId="0" borderId="6" xfId="0" applyNumberFormat="1" applyFont="1" applyFill="1" applyBorder="1" applyAlignment="1">
      <alignment vertical="center"/>
    </xf>
    <xf numFmtId="166" fontId="2" fillId="0" borderId="9" xfId="0" applyNumberFormat="1" applyFont="1" applyFill="1" applyBorder="1" applyAlignment="1">
      <alignment vertical="center"/>
    </xf>
    <xf numFmtId="166" fontId="5" fillId="0" borderId="9" xfId="0" applyNumberFormat="1" applyFont="1" applyFill="1" applyBorder="1" applyAlignment="1">
      <alignment horizontal="right" vertical="center"/>
    </xf>
    <xf numFmtId="166" fontId="4" fillId="0" borderId="6" xfId="0" applyNumberFormat="1" applyFont="1" applyFill="1" applyBorder="1" applyAlignment="1">
      <alignment horizontal="right" vertical="center"/>
    </xf>
    <xf numFmtId="166" fontId="4" fillId="0" borderId="9" xfId="0" applyNumberFormat="1" applyFont="1" applyFill="1" applyBorder="1" applyAlignment="1">
      <alignment horizontal="right" vertical="center"/>
    </xf>
    <xf numFmtId="166" fontId="5" fillId="0" borderId="7" xfId="0" applyNumberFormat="1" applyFont="1" applyFill="1" applyBorder="1" applyAlignment="1">
      <alignment horizontal="right" vertical="center"/>
    </xf>
    <xf numFmtId="166" fontId="4" fillId="0" borderId="7" xfId="0" applyNumberFormat="1" applyFont="1" applyFill="1" applyBorder="1" applyAlignment="1">
      <alignment horizontal="right" vertical="center"/>
    </xf>
    <xf numFmtId="166" fontId="4" fillId="0" borderId="10" xfId="0" applyNumberFormat="1" applyFont="1" applyFill="1" applyBorder="1" applyAlignment="1">
      <alignment horizontal="right" vertical="center"/>
    </xf>
    <xf numFmtId="165" fontId="4" fillId="0" borderId="4" xfId="0" applyNumberFormat="1" applyFont="1" applyFill="1" applyBorder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4" fillId="0" borderId="6" xfId="0" applyNumberFormat="1" applyFont="1" applyFill="1" applyBorder="1" applyAlignment="1">
      <alignment horizontal="right" vertical="center"/>
    </xf>
    <xf numFmtId="165" fontId="4" fillId="0" borderId="9" xfId="0" applyNumberFormat="1" applyFont="1" applyFill="1" applyBorder="1" applyAlignment="1">
      <alignment horizontal="right" vertical="center"/>
    </xf>
    <xf numFmtId="165" fontId="4" fillId="0" borderId="11" xfId="0" applyNumberFormat="1" applyFont="1" applyFill="1" applyBorder="1" applyAlignment="1">
      <alignment horizontal="right" vertical="center"/>
    </xf>
    <xf numFmtId="165" fontId="4" fillId="0" borderId="12" xfId="0" applyNumberFormat="1" applyFont="1" applyFill="1" applyBorder="1" applyAlignment="1">
      <alignment horizontal="right" vertical="center"/>
    </xf>
    <xf numFmtId="166" fontId="4" fillId="0" borderId="4" xfId="0" applyNumberFormat="1" applyFont="1" applyFill="1" applyBorder="1" applyAlignment="1">
      <alignment horizontal="right" vertical="center"/>
    </xf>
    <xf numFmtId="166" fontId="4" fillId="0" borderId="5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right"/>
    </xf>
    <xf numFmtId="164" fontId="5" fillId="0" borderId="4" xfId="0" applyNumberFormat="1" applyFont="1" applyFill="1" applyBorder="1" applyAlignment="1">
      <alignment horizontal="right" vertical="center"/>
    </xf>
    <xf numFmtId="164" fontId="5" fillId="0" borderId="5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164" fontId="4" fillId="0" borderId="13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164" fontId="8" fillId="0" borderId="4" xfId="0" applyNumberFormat="1" applyFont="1" applyFill="1" applyBorder="1" applyAlignment="1"/>
    <xf numFmtId="164" fontId="8" fillId="0" borderId="5" xfId="0" applyNumberFormat="1" applyFont="1" applyFill="1" applyBorder="1" applyAlignment="1"/>
    <xf numFmtId="164" fontId="8" fillId="0" borderId="6" xfId="0" applyNumberFormat="1" applyFont="1" applyFill="1" applyBorder="1" applyAlignment="1"/>
    <xf numFmtId="164" fontId="7" fillId="0" borderId="6" xfId="0" applyNumberFormat="1" applyFont="1" applyFill="1" applyBorder="1" applyAlignment="1"/>
    <xf numFmtId="164" fontId="7" fillId="0" borderId="9" xfId="0" applyNumberFormat="1" applyFont="1" applyFill="1" applyBorder="1" applyAlignment="1"/>
    <xf numFmtId="164" fontId="8" fillId="0" borderId="7" xfId="0" applyNumberFormat="1" applyFont="1" applyFill="1" applyBorder="1" applyAlignment="1"/>
    <xf numFmtId="164" fontId="7" fillId="0" borderId="7" xfId="0" applyNumberFormat="1" applyFont="1" applyFill="1" applyBorder="1" applyAlignment="1"/>
    <xf numFmtId="164" fontId="7" fillId="0" borderId="10" xfId="0" applyNumberFormat="1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/>
    <xf numFmtId="164" fontId="2" fillId="0" borderId="5" xfId="0" applyNumberFormat="1" applyFont="1" applyFill="1" applyBorder="1" applyAlignment="1"/>
    <xf numFmtId="164" fontId="2" fillId="0" borderId="6" xfId="0" applyNumberFormat="1" applyFont="1" applyFill="1" applyBorder="1" applyAlignment="1"/>
    <xf numFmtId="164" fontId="2" fillId="0" borderId="7" xfId="0" applyNumberFormat="1" applyFont="1" applyFill="1" applyBorder="1" applyAlignment="1"/>
    <xf numFmtId="164" fontId="5" fillId="0" borderId="4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/>
    <xf numFmtId="164" fontId="0" fillId="0" borderId="9" xfId="0" applyNumberFormat="1" applyFont="1" applyFill="1" applyBorder="1" applyAlignment="1"/>
    <xf numFmtId="164" fontId="6" fillId="0" borderId="9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4" fillId="0" borderId="5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165" fontId="3" fillId="0" borderId="9" xfId="0" applyNumberFormat="1" applyFont="1" applyFill="1" applyBorder="1" applyAlignment="1">
      <alignment horizontal="right"/>
    </xf>
    <xf numFmtId="165" fontId="4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10" xfId="0" applyNumberFormat="1" applyFont="1" applyFill="1" applyBorder="1" applyAlignment="1">
      <alignment horizontal="right"/>
    </xf>
    <xf numFmtId="166" fontId="4" fillId="0" borderId="4" xfId="0" applyNumberFormat="1" applyFont="1" applyFill="1" applyBorder="1" applyAlignment="1">
      <alignment horizontal="right"/>
    </xf>
    <xf numFmtId="166" fontId="4" fillId="0" borderId="5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9" xfId="0" applyNumberFormat="1" applyFont="1" applyFill="1" applyBorder="1" applyAlignment="1">
      <alignment horizontal="right"/>
    </xf>
    <xf numFmtId="166" fontId="4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166" fontId="5" fillId="0" borderId="4" xfId="0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166" fontId="5" fillId="0" borderId="6" xfId="0" applyNumberFormat="1" applyFont="1" applyFill="1" applyBorder="1" applyAlignment="1">
      <alignment horizontal="right"/>
    </xf>
    <xf numFmtId="166" fontId="6" fillId="0" borderId="6" xfId="0" applyNumberFormat="1" applyFont="1" applyFill="1" applyBorder="1" applyAlignment="1">
      <alignment horizontal="right"/>
    </xf>
    <xf numFmtId="166" fontId="0" fillId="0" borderId="6" xfId="0" applyNumberFormat="1" applyFont="1" applyFill="1" applyBorder="1" applyAlignment="1"/>
    <xf numFmtId="166" fontId="0" fillId="0" borderId="9" xfId="0" applyNumberFormat="1" applyFont="1" applyFill="1" applyBorder="1" applyAlignment="1"/>
    <xf numFmtId="166" fontId="6" fillId="0" borderId="9" xfId="0" applyNumberFormat="1" applyFont="1" applyFill="1" applyBorder="1" applyAlignment="1">
      <alignment horizontal="right"/>
    </xf>
    <xf numFmtId="166" fontId="5" fillId="0" borderId="7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left" wrapText="1"/>
    </xf>
    <xf numFmtId="164" fontId="8" fillId="0" borderId="8" xfId="0" applyNumberFormat="1" applyFont="1" applyFill="1" applyBorder="1" applyAlignment="1"/>
    <xf numFmtId="164" fontId="8" fillId="0" borderId="13" xfId="0" applyNumberFormat="1" applyFont="1" applyFill="1" applyBorder="1" applyAlignment="1"/>
    <xf numFmtId="0" fontId="3" fillId="0" borderId="11" xfId="0" applyFont="1" applyFill="1" applyBorder="1" applyAlignment="1">
      <alignment horizontal="left" wrapText="1"/>
    </xf>
    <xf numFmtId="164" fontId="8" fillId="0" borderId="11" xfId="0" applyNumberFormat="1" applyFont="1" applyFill="1" applyBorder="1" applyAlignment="1"/>
    <xf numFmtId="164" fontId="7" fillId="0" borderId="11" xfId="0" applyNumberFormat="1" applyFont="1" applyFill="1" applyBorder="1" applyAlignment="1"/>
    <xf numFmtId="164" fontId="7" fillId="0" borderId="12" xfId="0" applyNumberFormat="1" applyFont="1" applyFill="1" applyBorder="1" applyAlignment="1"/>
    <xf numFmtId="164" fontId="4" fillId="0" borderId="17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8" xfId="0" applyFont="1" applyFill="1" applyBorder="1" applyAlignment="1">
      <alignment horizontal="left" wrapText="1"/>
    </xf>
    <xf numFmtId="0" fontId="0" fillId="5" borderId="0" xfId="0" applyFill="1"/>
    <xf numFmtId="167" fontId="8" fillId="5" borderId="6" xfId="0" applyNumberFormat="1" applyFont="1" applyFill="1" applyBorder="1" applyAlignment="1"/>
    <xf numFmtId="167" fontId="7" fillId="5" borderId="6" xfId="0" applyNumberFormat="1" applyFont="1" applyFill="1" applyBorder="1" applyAlignment="1"/>
    <xf numFmtId="167" fontId="8" fillId="5" borderId="4" xfId="0" applyNumberFormat="1" applyFont="1" applyFill="1" applyBorder="1" applyAlignment="1"/>
    <xf numFmtId="167" fontId="7" fillId="5" borderId="4" xfId="0" applyNumberFormat="1" applyFont="1" applyFill="1" applyBorder="1" applyAlignment="1"/>
    <xf numFmtId="167" fontId="7" fillId="5" borderId="5" xfId="0" applyNumberFormat="1" applyFont="1" applyFill="1" applyBorder="1" applyAlignment="1"/>
    <xf numFmtId="167" fontId="7" fillId="5" borderId="9" xfId="0" applyNumberFormat="1" applyFont="1" applyFill="1" applyBorder="1" applyAlignment="1"/>
    <xf numFmtId="167" fontId="8" fillId="5" borderId="7" xfId="0" applyNumberFormat="1" applyFont="1" applyFill="1" applyBorder="1" applyAlignment="1"/>
    <xf numFmtId="167" fontId="7" fillId="5" borderId="7" xfId="0" applyNumberFormat="1" applyFont="1" applyFill="1" applyBorder="1" applyAlignment="1"/>
    <xf numFmtId="167" fontId="7" fillId="5" borderId="10" xfId="0" applyNumberFormat="1" applyFont="1" applyFill="1" applyBorder="1" applyAlignment="1"/>
    <xf numFmtId="0" fontId="3" fillId="5" borderId="4" xfId="0" applyFont="1" applyFill="1" applyBorder="1" applyAlignment="1">
      <alignment horizontal="left" wrapText="1"/>
    </xf>
    <xf numFmtId="164" fontId="4" fillId="5" borderId="4" xfId="0" applyNumberFormat="1" applyFont="1" applyFill="1" applyBorder="1" applyAlignment="1">
      <alignment horizontal="right"/>
    </xf>
    <xf numFmtId="164" fontId="4" fillId="5" borderId="5" xfId="0" applyNumberFormat="1" applyFont="1" applyFill="1" applyBorder="1" applyAlignment="1">
      <alignment horizontal="right"/>
    </xf>
    <xf numFmtId="0" fontId="3" fillId="5" borderId="6" xfId="0" applyFont="1" applyFill="1" applyBorder="1" applyAlignment="1">
      <alignment horizontal="left" wrapText="1"/>
    </xf>
    <xf numFmtId="164" fontId="4" fillId="5" borderId="6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horizontal="right"/>
    </xf>
    <xf numFmtId="164" fontId="3" fillId="5" borderId="9" xfId="0" applyNumberFormat="1" applyFont="1" applyFill="1" applyBorder="1" applyAlignment="1">
      <alignment horizontal="right"/>
    </xf>
    <xf numFmtId="0" fontId="3" fillId="5" borderId="7" xfId="0" applyFont="1" applyFill="1" applyBorder="1" applyAlignment="1">
      <alignment horizontal="left" wrapText="1"/>
    </xf>
    <xf numFmtId="164" fontId="4" fillId="5" borderId="7" xfId="0" applyNumberFormat="1" applyFont="1" applyFill="1" applyBorder="1" applyAlignment="1">
      <alignment horizontal="right"/>
    </xf>
    <xf numFmtId="164" fontId="3" fillId="5" borderId="7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8" xfId="0" applyNumberFormat="1" applyFont="1" applyFill="1" applyBorder="1" applyAlignment="1">
      <alignment horizontal="right"/>
    </xf>
    <xf numFmtId="164" fontId="4" fillId="5" borderId="11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164" fontId="3" fillId="5" borderId="12" xfId="0" applyNumberFormat="1" applyFont="1" applyFill="1" applyBorder="1" applyAlignment="1">
      <alignment horizontal="right"/>
    </xf>
    <xf numFmtId="164" fontId="8" fillId="5" borderId="4" xfId="0" applyNumberFormat="1" applyFont="1" applyFill="1" applyBorder="1" applyAlignment="1"/>
    <xf numFmtId="164" fontId="8" fillId="5" borderId="5" xfId="0" applyNumberFormat="1" applyFont="1" applyFill="1" applyBorder="1" applyAlignment="1"/>
    <xf numFmtId="164" fontId="8" fillId="5" borderId="6" xfId="0" applyNumberFormat="1" applyFont="1" applyFill="1" applyBorder="1" applyAlignment="1"/>
    <xf numFmtId="164" fontId="7" fillId="5" borderId="6" xfId="0" applyNumberFormat="1" applyFont="1" applyFill="1" applyBorder="1" applyAlignment="1"/>
    <xf numFmtId="164" fontId="7" fillId="5" borderId="9" xfId="0" applyNumberFormat="1" applyFont="1" applyFill="1" applyBorder="1" applyAlignment="1"/>
    <xf numFmtId="164" fontId="8" fillId="5" borderId="7" xfId="0" applyNumberFormat="1" applyFont="1" applyFill="1" applyBorder="1" applyAlignment="1"/>
    <xf numFmtId="164" fontId="7" fillId="5" borderId="7" xfId="0" applyNumberFormat="1" applyFont="1" applyFill="1" applyBorder="1" applyAlignment="1"/>
    <xf numFmtId="164" fontId="7" fillId="5" borderId="10" xfId="0" applyNumberFormat="1" applyFont="1" applyFill="1" applyBorder="1" applyAlignment="1"/>
    <xf numFmtId="0" fontId="3" fillId="5" borderId="8" xfId="0" applyFont="1" applyFill="1" applyBorder="1" applyAlignment="1">
      <alignment horizontal="left" wrapText="1"/>
    </xf>
    <xf numFmtId="167" fontId="8" fillId="5" borderId="8" xfId="0" applyNumberFormat="1" applyFont="1" applyFill="1" applyBorder="1" applyAlignment="1"/>
    <xf numFmtId="167" fontId="8" fillId="5" borderId="13" xfId="0" applyNumberFormat="1" applyFont="1" applyFill="1" applyBorder="1" applyAlignment="1"/>
    <xf numFmtId="0" fontId="4" fillId="5" borderId="4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164" fontId="4" fillId="5" borderId="16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/>
    <xf numFmtId="164" fontId="2" fillId="5" borderId="5" xfId="0" applyNumberFormat="1" applyFont="1" applyFill="1" applyBorder="1" applyAlignment="1"/>
    <xf numFmtId="164" fontId="2" fillId="5" borderId="6" xfId="0" applyNumberFormat="1" applyFont="1" applyFill="1" applyBorder="1" applyAlignment="1"/>
    <xf numFmtId="164" fontId="2" fillId="5" borderId="7" xfId="0" applyNumberFormat="1" applyFont="1" applyFill="1" applyBorder="1" applyAlignment="1"/>
    <xf numFmtId="164" fontId="5" fillId="5" borderId="4" xfId="0" applyNumberFormat="1" applyFont="1" applyFill="1" applyBorder="1" applyAlignment="1">
      <alignment horizontal="right"/>
    </xf>
    <xf numFmtId="164" fontId="5" fillId="5" borderId="5" xfId="0" applyNumberFormat="1" applyFont="1" applyFill="1" applyBorder="1" applyAlignment="1">
      <alignment horizontal="right"/>
    </xf>
    <xf numFmtId="164" fontId="5" fillId="5" borderId="6" xfId="0" applyNumberFormat="1" applyFont="1" applyFill="1" applyBorder="1" applyAlignment="1">
      <alignment horizontal="right"/>
    </xf>
    <xf numFmtId="164" fontId="6" fillId="5" borderId="6" xfId="0" applyNumberFormat="1" applyFont="1" applyFill="1" applyBorder="1" applyAlignment="1">
      <alignment horizontal="right"/>
    </xf>
    <xf numFmtId="164" fontId="0" fillId="5" borderId="6" xfId="0" applyNumberFormat="1" applyFont="1" applyFill="1" applyBorder="1" applyAlignment="1"/>
    <xf numFmtId="164" fontId="0" fillId="5" borderId="9" xfId="0" applyNumberFormat="1" applyFont="1" applyFill="1" applyBorder="1" applyAlignment="1"/>
    <xf numFmtId="164" fontId="6" fillId="5" borderId="9" xfId="0" applyNumberFormat="1" applyFont="1" applyFill="1" applyBorder="1" applyAlignment="1">
      <alignment horizontal="right"/>
    </xf>
    <xf numFmtId="165" fontId="4" fillId="5" borderId="4" xfId="0" applyNumberFormat="1" applyFont="1" applyFill="1" applyBorder="1" applyAlignment="1">
      <alignment horizontal="right"/>
    </xf>
    <xf numFmtId="165" fontId="4" fillId="5" borderId="5" xfId="0" applyNumberFormat="1" applyFont="1" applyFill="1" applyBorder="1" applyAlignment="1">
      <alignment horizontal="right"/>
    </xf>
    <xf numFmtId="165" fontId="4" fillId="5" borderId="6" xfId="0" applyNumberFormat="1" applyFont="1" applyFill="1" applyBorder="1" applyAlignment="1">
      <alignment horizontal="right"/>
    </xf>
    <xf numFmtId="165" fontId="3" fillId="5" borderId="6" xfId="0" applyNumberFormat="1" applyFont="1" applyFill="1" applyBorder="1" applyAlignment="1">
      <alignment horizontal="right"/>
    </xf>
    <xf numFmtId="165" fontId="3" fillId="5" borderId="9" xfId="0" applyNumberFormat="1" applyFont="1" applyFill="1" applyBorder="1" applyAlignment="1">
      <alignment horizontal="right"/>
    </xf>
    <xf numFmtId="165" fontId="4" fillId="5" borderId="7" xfId="0" applyNumberFormat="1" applyFont="1" applyFill="1" applyBorder="1" applyAlignment="1">
      <alignment horizontal="right"/>
    </xf>
    <xf numFmtId="165" fontId="3" fillId="5" borderId="7" xfId="0" applyNumberFormat="1" applyFont="1" applyFill="1" applyBorder="1" applyAlignment="1">
      <alignment horizontal="right"/>
    </xf>
    <xf numFmtId="165" fontId="3" fillId="5" borderId="10" xfId="0" applyNumberFormat="1" applyFont="1" applyFill="1" applyBorder="1" applyAlignment="1">
      <alignment horizontal="right"/>
    </xf>
    <xf numFmtId="166" fontId="4" fillId="5" borderId="4" xfId="0" applyNumberFormat="1" applyFont="1" applyFill="1" applyBorder="1" applyAlignment="1">
      <alignment horizontal="right"/>
    </xf>
    <xf numFmtId="166" fontId="4" fillId="5" borderId="5" xfId="0" applyNumberFormat="1" applyFont="1" applyFill="1" applyBorder="1" applyAlignment="1">
      <alignment horizontal="right"/>
    </xf>
    <xf numFmtId="166" fontId="4" fillId="5" borderId="6" xfId="0" applyNumberFormat="1" applyFont="1" applyFill="1" applyBorder="1" applyAlignment="1">
      <alignment horizontal="right"/>
    </xf>
    <xf numFmtId="166" fontId="3" fillId="5" borderId="6" xfId="0" applyNumberFormat="1" applyFont="1" applyFill="1" applyBorder="1" applyAlignment="1">
      <alignment horizontal="right"/>
    </xf>
    <xf numFmtId="166" fontId="3" fillId="5" borderId="9" xfId="0" applyNumberFormat="1" applyFont="1" applyFill="1" applyBorder="1" applyAlignment="1">
      <alignment horizontal="right"/>
    </xf>
    <xf numFmtId="166" fontId="4" fillId="5" borderId="7" xfId="0" applyNumberFormat="1" applyFont="1" applyFill="1" applyBorder="1" applyAlignment="1">
      <alignment horizontal="right"/>
    </xf>
    <xf numFmtId="166" fontId="3" fillId="5" borderId="7" xfId="0" applyNumberFormat="1" applyFont="1" applyFill="1" applyBorder="1" applyAlignment="1">
      <alignment horizontal="right"/>
    </xf>
    <xf numFmtId="166" fontId="3" fillId="5" borderId="10" xfId="0" applyNumberFormat="1" applyFont="1" applyFill="1" applyBorder="1" applyAlignment="1">
      <alignment horizontal="right"/>
    </xf>
    <xf numFmtId="166" fontId="5" fillId="5" borderId="4" xfId="0" applyNumberFormat="1" applyFont="1" applyFill="1" applyBorder="1" applyAlignment="1">
      <alignment horizontal="right"/>
    </xf>
    <xf numFmtId="166" fontId="5" fillId="5" borderId="5" xfId="0" applyNumberFormat="1" applyFont="1" applyFill="1" applyBorder="1" applyAlignment="1">
      <alignment horizontal="right"/>
    </xf>
    <xf numFmtId="166" fontId="5" fillId="5" borderId="6" xfId="0" applyNumberFormat="1" applyFont="1" applyFill="1" applyBorder="1" applyAlignment="1">
      <alignment horizontal="right"/>
    </xf>
    <xf numFmtId="166" fontId="6" fillId="5" borderId="6" xfId="0" applyNumberFormat="1" applyFont="1" applyFill="1" applyBorder="1" applyAlignment="1">
      <alignment horizontal="right"/>
    </xf>
    <xf numFmtId="166" fontId="0" fillId="5" borderId="6" xfId="0" applyNumberFormat="1" applyFont="1" applyFill="1" applyBorder="1" applyAlignment="1"/>
    <xf numFmtId="166" fontId="0" fillId="5" borderId="9" xfId="0" applyNumberFormat="1" applyFont="1" applyFill="1" applyBorder="1" applyAlignment="1"/>
    <xf numFmtId="166" fontId="6" fillId="5" borderId="9" xfId="0" applyNumberFormat="1" applyFont="1" applyFill="1" applyBorder="1" applyAlignment="1">
      <alignment horizontal="right"/>
    </xf>
    <xf numFmtId="166" fontId="5" fillId="5" borderId="7" xfId="0" applyNumberFormat="1" applyFont="1" applyFill="1" applyBorder="1" applyAlignment="1">
      <alignment horizontal="right"/>
    </xf>
    <xf numFmtId="167" fontId="8" fillId="5" borderId="5" xfId="0" applyNumberFormat="1" applyFont="1" applyFill="1" applyBorder="1" applyAlignment="1"/>
    <xf numFmtId="0" fontId="3" fillId="5" borderId="11" xfId="0" applyFont="1" applyFill="1" applyBorder="1" applyAlignment="1">
      <alignment horizontal="left" wrapText="1"/>
    </xf>
    <xf numFmtId="167" fontId="8" fillId="5" borderId="11" xfId="0" applyNumberFormat="1" applyFont="1" applyFill="1" applyBorder="1" applyAlignment="1"/>
    <xf numFmtId="167" fontId="7" fillId="5" borderId="11" xfId="0" applyNumberFormat="1" applyFont="1" applyFill="1" applyBorder="1" applyAlignment="1"/>
    <xf numFmtId="167" fontId="7" fillId="5" borderId="12" xfId="0" applyNumberFormat="1" applyFont="1" applyFill="1" applyBorder="1" applyAlignment="1"/>
    <xf numFmtId="164" fontId="5" fillId="5" borderId="11" xfId="0" applyNumberFormat="1" applyFont="1" applyFill="1" applyBorder="1" applyAlignment="1">
      <alignment horizontal="right"/>
    </xf>
    <xf numFmtId="164" fontId="0" fillId="5" borderId="0" xfId="0" applyNumberFormat="1" applyFill="1"/>
    <xf numFmtId="0" fontId="4" fillId="5" borderId="6" xfId="0" applyNumberFormat="1" applyFont="1" applyFill="1" applyBorder="1" applyAlignment="1">
      <alignment horizontal="right"/>
    </xf>
    <xf numFmtId="0" fontId="4" fillId="5" borderId="4" xfId="0" applyNumberFormat="1" applyFont="1" applyFill="1" applyBorder="1" applyAlignment="1">
      <alignment horizontal="right"/>
    </xf>
    <xf numFmtId="166" fontId="7" fillId="5" borderId="6" xfId="0" applyNumberFormat="1" applyFont="1" applyFill="1" applyBorder="1" applyAlignment="1"/>
    <xf numFmtId="166" fontId="7" fillId="5" borderId="9" xfId="0" applyNumberFormat="1" applyFont="1" applyFill="1" applyBorder="1" applyAlignment="1"/>
    <xf numFmtId="166" fontId="8" fillId="5" borderId="6" xfId="0" applyNumberFormat="1" applyFont="1" applyFill="1" applyBorder="1" applyAlignment="1"/>
    <xf numFmtId="0" fontId="3" fillId="0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/>
    <xf numFmtId="166" fontId="8" fillId="5" borderId="8" xfId="0" applyNumberFormat="1" applyFont="1" applyFill="1" applyBorder="1" applyAlignment="1"/>
    <xf numFmtId="164" fontId="3" fillId="3" borderId="6" xfId="0" applyNumberFormat="1" applyFont="1" applyFill="1" applyBorder="1" applyAlignment="1">
      <alignment horizontal="right"/>
    </xf>
    <xf numFmtId="167" fontId="8" fillId="0" borderId="4" xfId="0" applyNumberFormat="1" applyFont="1" applyFill="1" applyBorder="1" applyAlignment="1"/>
    <xf numFmtId="167" fontId="7" fillId="0" borderId="6" xfId="0" applyNumberFormat="1" applyFont="1" applyFill="1" applyBorder="1" applyAlignment="1"/>
    <xf numFmtId="168" fontId="3" fillId="0" borderId="6" xfId="0" applyNumberFormat="1" applyFont="1" applyFill="1" applyBorder="1" applyAlignment="1">
      <alignment horizontal="right"/>
    </xf>
    <xf numFmtId="166" fontId="7" fillId="0" borderId="6" xfId="0" applyNumberFormat="1" applyFont="1" applyFill="1" applyBorder="1" applyAlignment="1"/>
    <xf numFmtId="0" fontId="0" fillId="0" borderId="0" xfId="0" applyFill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right"/>
    </xf>
    <xf numFmtId="0" fontId="9" fillId="0" borderId="26" xfId="0" applyFont="1" applyFill="1" applyBorder="1" applyAlignment="1">
      <alignment horizontal="center"/>
    </xf>
    <xf numFmtId="49" fontId="4" fillId="0" borderId="27" xfId="0" applyNumberFormat="1" applyFont="1" applyFill="1" applyBorder="1" applyAlignment="1">
      <alignment horizontal="center" wrapText="1"/>
    </xf>
    <xf numFmtId="49" fontId="4" fillId="0" borderId="28" xfId="0" applyNumberFormat="1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49" fontId="4" fillId="0" borderId="23" xfId="0" applyNumberFormat="1" applyFont="1" applyFill="1" applyBorder="1"/>
    <xf numFmtId="49" fontId="4" fillId="0" borderId="24" xfId="0" applyNumberFormat="1" applyFont="1" applyFill="1" applyBorder="1"/>
    <xf numFmtId="49" fontId="4" fillId="0" borderId="25" xfId="0" applyNumberFormat="1" applyFont="1" applyFill="1" applyBorder="1"/>
    <xf numFmtId="0" fontId="4" fillId="0" borderId="3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49" fontId="4" fillId="0" borderId="23" xfId="0" applyNumberFormat="1" applyFont="1" applyFill="1" applyBorder="1" applyAlignment="1">
      <alignment horizontal="center" vertical="top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25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49" fontId="3" fillId="0" borderId="24" xfId="0" applyNumberFormat="1" applyFont="1" applyFill="1" applyBorder="1" applyAlignment="1">
      <alignment horizontal="center" vertical="top"/>
    </xf>
    <xf numFmtId="49" fontId="3" fillId="0" borderId="25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49" fontId="3" fillId="0" borderId="20" xfId="0" applyNumberFormat="1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horizontal="center" vertical="top"/>
    </xf>
    <xf numFmtId="49" fontId="3" fillId="0" borderId="22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49" fontId="7" fillId="0" borderId="23" xfId="0" applyNumberFormat="1" applyFont="1" applyFill="1" applyBorder="1" applyAlignment="1">
      <alignment horizontal="center" vertical="top"/>
    </xf>
    <xf numFmtId="49" fontId="7" fillId="0" borderId="24" xfId="0" applyNumberFormat="1" applyFont="1" applyFill="1" applyBorder="1" applyAlignment="1">
      <alignment horizontal="center" vertical="top"/>
    </xf>
    <xf numFmtId="49" fontId="7" fillId="0" borderId="25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49" fontId="7" fillId="0" borderId="20" xfId="0" applyNumberFormat="1" applyFont="1" applyFill="1" applyBorder="1" applyAlignment="1">
      <alignment horizontal="center" vertical="top"/>
    </xf>
    <xf numFmtId="49" fontId="7" fillId="0" borderId="21" xfId="0" applyNumberFormat="1" applyFont="1" applyFill="1" applyBorder="1" applyAlignment="1">
      <alignment horizontal="center" vertical="top"/>
    </xf>
    <xf numFmtId="49" fontId="7" fillId="0" borderId="22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49" fontId="4" fillId="2" borderId="23" xfId="0" applyNumberFormat="1" applyFont="1" applyFill="1" applyBorder="1" applyAlignment="1">
      <alignment horizontal="center" vertical="top"/>
    </xf>
    <xf numFmtId="49" fontId="4" fillId="2" borderId="24" xfId="0" applyNumberFormat="1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49" fontId="4" fillId="2" borderId="32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top" wrapText="1"/>
    </xf>
    <xf numFmtId="49" fontId="4" fillId="3" borderId="23" xfId="0" applyNumberFormat="1" applyFont="1" applyFill="1" applyBorder="1" applyAlignment="1">
      <alignment horizontal="center" vertical="top"/>
    </xf>
    <xf numFmtId="49" fontId="4" fillId="3" borderId="24" xfId="0" applyNumberFormat="1" applyFont="1" applyFill="1" applyBorder="1" applyAlignment="1">
      <alignment horizontal="center" vertical="top"/>
    </xf>
    <xf numFmtId="49" fontId="4" fillId="3" borderId="25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49" fontId="8" fillId="2" borderId="20" xfId="0" applyNumberFormat="1" applyFont="1" applyFill="1" applyBorder="1" applyAlignment="1">
      <alignment horizontal="center" vertical="top"/>
    </xf>
    <xf numFmtId="49" fontId="8" fillId="2" borderId="21" xfId="0" applyNumberFormat="1" applyFont="1" applyFill="1" applyBorder="1" applyAlignment="1">
      <alignment horizontal="center" vertical="top"/>
    </xf>
    <xf numFmtId="49" fontId="8" fillId="2" borderId="22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49" fontId="4" fillId="3" borderId="20" xfId="0" applyNumberFormat="1" applyFont="1" applyFill="1" applyBorder="1" applyAlignment="1">
      <alignment horizontal="center" vertical="top"/>
    </xf>
    <xf numFmtId="49" fontId="4" fillId="3" borderId="21" xfId="0" applyNumberFormat="1" applyFont="1" applyFill="1" applyBorder="1" applyAlignment="1">
      <alignment horizontal="center" vertical="top"/>
    </xf>
    <xf numFmtId="49" fontId="4" fillId="3" borderId="22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49" fontId="4" fillId="4" borderId="23" xfId="0" applyNumberFormat="1" applyFont="1" applyFill="1" applyBorder="1" applyAlignment="1">
      <alignment horizontal="center" vertical="top"/>
    </xf>
    <xf numFmtId="49" fontId="4" fillId="4" borderId="24" xfId="0" applyNumberFormat="1" applyFont="1" applyFill="1" applyBorder="1" applyAlignment="1">
      <alignment horizontal="center" vertical="top"/>
    </xf>
    <xf numFmtId="49" fontId="4" fillId="4" borderId="25" xfId="0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49" fontId="8" fillId="3" borderId="20" xfId="0" applyNumberFormat="1" applyFont="1" applyFill="1" applyBorder="1" applyAlignment="1">
      <alignment horizontal="center" vertical="top"/>
    </xf>
    <xf numFmtId="49" fontId="8" fillId="3" borderId="21" xfId="0" applyNumberFormat="1" applyFont="1" applyFill="1" applyBorder="1" applyAlignment="1">
      <alignment horizontal="center" vertical="top"/>
    </xf>
    <xf numFmtId="49" fontId="8" fillId="3" borderId="22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center" vertical="top" wrapText="1"/>
    </xf>
    <xf numFmtId="49" fontId="8" fillId="4" borderId="20" xfId="0" applyNumberFormat="1" applyFont="1" applyFill="1" applyBorder="1" applyAlignment="1">
      <alignment horizontal="center" vertical="top"/>
    </xf>
    <xf numFmtId="49" fontId="8" fillId="4" borderId="21" xfId="0" applyNumberFormat="1" applyFont="1" applyFill="1" applyBorder="1" applyAlignment="1">
      <alignment horizontal="center" vertical="top"/>
    </xf>
    <xf numFmtId="49" fontId="8" fillId="4" borderId="22" xfId="0" applyNumberFormat="1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49" fontId="8" fillId="4" borderId="23" xfId="0" applyNumberFormat="1" applyFont="1" applyFill="1" applyBorder="1" applyAlignment="1">
      <alignment horizontal="center" vertical="top"/>
    </xf>
    <xf numFmtId="49" fontId="8" fillId="4" borderId="24" xfId="0" applyNumberFormat="1" applyFont="1" applyFill="1" applyBorder="1" applyAlignment="1">
      <alignment horizontal="center" vertical="top"/>
    </xf>
    <xf numFmtId="49" fontId="8" fillId="4" borderId="25" xfId="0" applyNumberFormat="1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49" fontId="8" fillId="0" borderId="20" xfId="0" applyNumberFormat="1" applyFont="1" applyFill="1" applyBorder="1" applyAlignment="1">
      <alignment horizontal="center" vertical="top"/>
    </xf>
    <xf numFmtId="49" fontId="8" fillId="0" borderId="21" xfId="0" applyNumberFormat="1" applyFont="1" applyFill="1" applyBorder="1" applyAlignment="1">
      <alignment horizontal="center" vertical="top"/>
    </xf>
    <xf numFmtId="49" fontId="8" fillId="0" borderId="22" xfId="0" applyNumberFormat="1" applyFont="1" applyFill="1" applyBorder="1" applyAlignment="1">
      <alignment horizontal="center" vertical="top"/>
    </xf>
    <xf numFmtId="49" fontId="8" fillId="0" borderId="23" xfId="0" applyNumberFormat="1" applyFont="1" applyFill="1" applyBorder="1" applyAlignment="1">
      <alignment horizontal="center" vertical="top"/>
    </xf>
    <xf numFmtId="49" fontId="8" fillId="0" borderId="24" xfId="0" applyNumberFormat="1" applyFont="1" applyFill="1" applyBorder="1" applyAlignment="1">
      <alignment horizontal="center" vertical="top"/>
    </xf>
    <xf numFmtId="49" fontId="8" fillId="0" borderId="25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21" xfId="0" applyNumberFormat="1" applyFont="1" applyFill="1" applyBorder="1" applyAlignment="1">
      <alignment horizontal="center" vertical="top"/>
    </xf>
    <xf numFmtId="49" fontId="4" fillId="0" borderId="22" xfId="0" applyNumberFormat="1" applyFont="1" applyFill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49" fontId="3" fillId="0" borderId="32" xfId="0" applyNumberFormat="1" applyFont="1" applyFill="1" applyBorder="1" applyAlignment="1">
      <alignment horizontal="center" vertical="top"/>
    </xf>
    <xf numFmtId="49" fontId="7" fillId="0" borderId="33" xfId="0" applyNumberFormat="1" applyFont="1" applyFill="1" applyBorder="1" applyAlignment="1">
      <alignment horizontal="center" vertical="top"/>
    </xf>
    <xf numFmtId="49" fontId="7" fillId="0" borderId="32" xfId="0" applyNumberFormat="1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49" fontId="3" fillId="5" borderId="23" xfId="0" applyNumberFormat="1" applyFont="1" applyFill="1" applyBorder="1" applyAlignment="1">
      <alignment horizontal="center" vertical="top"/>
    </xf>
    <xf numFmtId="49" fontId="3" fillId="5" borderId="24" xfId="0" applyNumberFormat="1" applyFont="1" applyFill="1" applyBorder="1" applyAlignment="1">
      <alignment horizontal="center" vertical="top"/>
    </xf>
    <xf numFmtId="49" fontId="3" fillId="5" borderId="25" xfId="0" applyNumberFormat="1" applyFont="1" applyFill="1" applyBorder="1" applyAlignment="1">
      <alignment horizontal="center" vertical="top"/>
    </xf>
    <xf numFmtId="0" fontId="3" fillId="5" borderId="4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49" fontId="3" fillId="5" borderId="32" xfId="0" applyNumberFormat="1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center" vertical="top" wrapText="1"/>
    </xf>
    <xf numFmtId="49" fontId="7" fillId="5" borderId="20" xfId="0" applyNumberFormat="1" applyFont="1" applyFill="1" applyBorder="1" applyAlignment="1">
      <alignment horizontal="center" vertical="top"/>
    </xf>
    <xf numFmtId="49" fontId="7" fillId="5" borderId="21" xfId="0" applyNumberFormat="1" applyFont="1" applyFill="1" applyBorder="1" applyAlignment="1">
      <alignment horizontal="center" vertical="top"/>
    </xf>
    <xf numFmtId="49" fontId="7" fillId="5" borderId="22" xfId="0" applyNumberFormat="1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left" vertical="top" wrapText="1"/>
    </xf>
    <xf numFmtId="49" fontId="4" fillId="5" borderId="23" xfId="0" applyNumberFormat="1" applyFont="1" applyFill="1" applyBorder="1" applyAlignment="1">
      <alignment horizontal="center" vertical="top"/>
    </xf>
    <xf numFmtId="49" fontId="4" fillId="5" borderId="24" xfId="0" applyNumberFormat="1" applyFont="1" applyFill="1" applyBorder="1" applyAlignment="1">
      <alignment horizontal="center" vertical="top"/>
    </xf>
    <xf numFmtId="49" fontId="4" fillId="5" borderId="25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49" fontId="7" fillId="5" borderId="33" xfId="0" applyNumberFormat="1" applyFont="1" applyFill="1" applyBorder="1" applyAlignment="1">
      <alignment horizontal="center" vertical="top"/>
    </xf>
    <xf numFmtId="49" fontId="7" fillId="5" borderId="24" xfId="0" applyNumberFormat="1" applyFont="1" applyFill="1" applyBorder="1" applyAlignment="1">
      <alignment horizontal="center" vertical="top"/>
    </xf>
    <xf numFmtId="49" fontId="7" fillId="5" borderId="25" xfId="0" applyNumberFormat="1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49" fontId="7" fillId="5" borderId="23" xfId="0" applyNumberFormat="1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center"/>
    </xf>
    <xf numFmtId="49" fontId="4" fillId="0" borderId="33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center" vertical="top" wrapText="1"/>
    </xf>
    <xf numFmtId="49" fontId="7" fillId="5" borderId="32" xfId="0" applyNumberFormat="1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8"/>
  <sheetViews>
    <sheetView topLeftCell="A133" workbookViewId="0">
      <selection activeCell="F35" sqref="F35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customWidth="1"/>
    <col min="5" max="5" width="14.7109375" customWidth="1"/>
    <col min="6" max="6" width="15.28515625" customWidth="1"/>
    <col min="7" max="7" width="17.140625" customWidth="1"/>
    <col min="8" max="8" width="14.5703125" customWidth="1"/>
    <col min="17" max="17" width="10.7109375" customWidth="1"/>
  </cols>
  <sheetData>
    <row r="1" spans="1:11" s="60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11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11" s="1" customFormat="1" ht="74.25" customHeight="1" thickBot="1" x14ac:dyDescent="0.3">
      <c r="A3" s="452" t="s">
        <v>0</v>
      </c>
      <c r="B3" s="454" t="s">
        <v>1</v>
      </c>
      <c r="C3" s="454" t="s">
        <v>2</v>
      </c>
      <c r="D3" s="456" t="s">
        <v>3</v>
      </c>
      <c r="E3" s="454" t="s">
        <v>4</v>
      </c>
      <c r="F3" s="458" t="s">
        <v>5</v>
      </c>
      <c r="G3" s="459"/>
      <c r="H3" s="460"/>
    </row>
    <row r="4" spans="1:11" s="1" customFormat="1" ht="15.75" thickBot="1" x14ac:dyDescent="0.3">
      <c r="A4" s="453"/>
      <c r="B4" s="455"/>
      <c r="C4" s="455"/>
      <c r="D4" s="457"/>
      <c r="E4" s="455"/>
      <c r="F4" s="2" t="s">
        <v>41</v>
      </c>
      <c r="G4" s="2" t="s">
        <v>33</v>
      </c>
      <c r="H4" s="2" t="s">
        <v>42</v>
      </c>
    </row>
    <row r="5" spans="1:11" s="1" customFormat="1" ht="15.75" thickBot="1" x14ac:dyDescent="0.3">
      <c r="A5" s="56"/>
      <c r="B5" s="3">
        <v>1</v>
      </c>
      <c r="C5" s="3">
        <v>2</v>
      </c>
      <c r="D5" s="3">
        <v>3</v>
      </c>
      <c r="E5" s="4">
        <v>4</v>
      </c>
      <c r="F5" s="4">
        <v>5</v>
      </c>
      <c r="G5" s="4">
        <v>6</v>
      </c>
      <c r="H5" s="4">
        <v>7</v>
      </c>
      <c r="I5" s="59"/>
      <c r="J5" s="59"/>
      <c r="K5" s="59"/>
    </row>
    <row r="6" spans="1:11" s="1" customFormat="1" x14ac:dyDescent="0.25">
      <c r="A6" s="461"/>
      <c r="B6" s="464" t="s">
        <v>6</v>
      </c>
      <c r="C6" s="467" t="s">
        <v>25</v>
      </c>
      <c r="D6" s="63" t="s">
        <v>7</v>
      </c>
      <c r="E6" s="5">
        <f t="shared" ref="E6:E41" si="0">F6+G6+H6</f>
        <v>569914.60000000009</v>
      </c>
      <c r="F6" s="6">
        <f>F7+F8+F9+F10</f>
        <v>196455.90000000002</v>
      </c>
      <c r="G6" s="6">
        <f>G7+G8+G9+G10</f>
        <v>181506.8</v>
      </c>
      <c r="H6" s="7">
        <f>H7+H8+H9+H10</f>
        <v>191951.90000000002</v>
      </c>
      <c r="I6" s="61"/>
      <c r="J6" s="61"/>
      <c r="K6" s="61"/>
    </row>
    <row r="7" spans="1:11" s="1" customFormat="1" x14ac:dyDescent="0.25">
      <c r="A7" s="462"/>
      <c r="B7" s="465"/>
      <c r="C7" s="468"/>
      <c r="D7" s="64" t="s">
        <v>8</v>
      </c>
      <c r="E7" s="8">
        <f t="shared" si="0"/>
        <v>95624</v>
      </c>
      <c r="F7" s="8">
        <f>F12+F132+F42</f>
        <v>35620</v>
      </c>
      <c r="G7" s="8">
        <f>G12+G132+G42</f>
        <v>29217.399999999998</v>
      </c>
      <c r="H7" s="65">
        <f>H12+H132+H42</f>
        <v>30786.6</v>
      </c>
      <c r="I7" s="61"/>
      <c r="J7" s="61"/>
      <c r="K7" s="61"/>
    </row>
    <row r="8" spans="1:11" s="1" customFormat="1" x14ac:dyDescent="0.25">
      <c r="A8" s="462"/>
      <c r="B8" s="465"/>
      <c r="C8" s="468"/>
      <c r="D8" s="64" t="s">
        <v>9</v>
      </c>
      <c r="E8" s="8">
        <f t="shared" si="0"/>
        <v>366584.4</v>
      </c>
      <c r="F8" s="8">
        <f t="shared" ref="F8:H10" si="1">F13+F43+F133</f>
        <v>124793.40000000002</v>
      </c>
      <c r="G8" s="8">
        <f t="shared" si="1"/>
        <v>120895.5</v>
      </c>
      <c r="H8" s="65">
        <f t="shared" si="1"/>
        <v>120895.5</v>
      </c>
    </row>
    <row r="9" spans="1:11" s="1" customFormat="1" ht="29.25" x14ac:dyDescent="0.25">
      <c r="A9" s="462"/>
      <c r="B9" s="465"/>
      <c r="C9" s="468"/>
      <c r="D9" s="66" t="s">
        <v>10</v>
      </c>
      <c r="E9" s="8">
        <f t="shared" si="0"/>
        <v>100795.1</v>
      </c>
      <c r="F9" s="8">
        <f t="shared" si="1"/>
        <v>33738.800000000003</v>
      </c>
      <c r="G9" s="8">
        <f t="shared" si="1"/>
        <v>29090.199999999997</v>
      </c>
      <c r="H9" s="65">
        <f t="shared" si="1"/>
        <v>37966.1</v>
      </c>
    </row>
    <row r="10" spans="1:11" s="1" customFormat="1" ht="37.5" customHeight="1" thickBot="1" x14ac:dyDescent="0.3">
      <c r="A10" s="463"/>
      <c r="B10" s="466"/>
      <c r="C10" s="469"/>
      <c r="D10" s="67" t="s">
        <v>11</v>
      </c>
      <c r="E10" s="68">
        <f t="shared" si="0"/>
        <v>6911.1</v>
      </c>
      <c r="F10" s="9">
        <f t="shared" si="1"/>
        <v>2303.7000000000003</v>
      </c>
      <c r="G10" s="9">
        <f t="shared" si="1"/>
        <v>2303.7000000000003</v>
      </c>
      <c r="H10" s="69">
        <f t="shared" si="1"/>
        <v>2303.7000000000003</v>
      </c>
      <c r="I10" s="61"/>
    </row>
    <row r="11" spans="1:11" s="1" customFormat="1" x14ac:dyDescent="0.25">
      <c r="A11" s="470" t="s">
        <v>12</v>
      </c>
      <c r="B11" s="467" t="s">
        <v>13</v>
      </c>
      <c r="C11" s="467" t="s">
        <v>26</v>
      </c>
      <c r="D11" s="63" t="s">
        <v>7</v>
      </c>
      <c r="E11" s="5">
        <f>F11+G11+H11</f>
        <v>83706.299999999988</v>
      </c>
      <c r="F11" s="6">
        <f>F12+F13+F14+F15</f>
        <v>30332.499999999996</v>
      </c>
      <c r="G11" s="6">
        <f>G12+G13+G14+G15</f>
        <v>26907.699999999997</v>
      </c>
      <c r="H11" s="6">
        <f>H12+H13+H14+H15</f>
        <v>26466.1</v>
      </c>
      <c r="I11" s="61"/>
      <c r="J11" s="61"/>
      <c r="K11" s="61"/>
    </row>
    <row r="12" spans="1:11" s="1" customFormat="1" x14ac:dyDescent="0.25">
      <c r="A12" s="471"/>
      <c r="B12" s="468"/>
      <c r="C12" s="468"/>
      <c r="D12" s="64" t="s">
        <v>8</v>
      </c>
      <c r="E12" s="8">
        <f>F12+G12+H12</f>
        <v>26996.600000000002</v>
      </c>
      <c r="F12" s="8">
        <f>F17+F22+F27+F32+F37</f>
        <v>10762.6</v>
      </c>
      <c r="G12" s="8">
        <f>G17+G22+G27+G32+G37</f>
        <v>8337.7999999999993</v>
      </c>
      <c r="H12" s="8">
        <f>H17+H22+H27+H32+H37</f>
        <v>7896.2</v>
      </c>
    </row>
    <row r="13" spans="1:11" s="1" customFormat="1" x14ac:dyDescent="0.25">
      <c r="A13" s="471"/>
      <c r="B13" s="468"/>
      <c r="C13" s="468"/>
      <c r="D13" s="64" t="s">
        <v>9</v>
      </c>
      <c r="E13" s="8">
        <f>E18+E23+E33+E38</f>
        <v>50455.299999999996</v>
      </c>
      <c r="F13" s="8">
        <f>F18+F23+F33+F38</f>
        <v>17485.099999999999</v>
      </c>
      <c r="G13" s="8">
        <f>G18+G23+G33+G38</f>
        <v>16485.099999999999</v>
      </c>
      <c r="H13" s="8">
        <f>H18+H23+H33+H38</f>
        <v>16485.099999999999</v>
      </c>
      <c r="I13" s="61"/>
      <c r="J13" s="61"/>
      <c r="K13" s="61"/>
    </row>
    <row r="14" spans="1:11" s="1" customFormat="1" ht="29.25" x14ac:dyDescent="0.25">
      <c r="A14" s="471"/>
      <c r="B14" s="468"/>
      <c r="C14" s="468"/>
      <c r="D14" s="66" t="s">
        <v>10</v>
      </c>
      <c r="E14" s="8">
        <f>F14+G14+H14</f>
        <v>0</v>
      </c>
      <c r="F14" s="8">
        <f>F24+F29+F34+F39</f>
        <v>0</v>
      </c>
      <c r="G14" s="8">
        <f>G24+G29+G34+G39</f>
        <v>0</v>
      </c>
      <c r="H14" s="8">
        <f>H24+H29+H34+H39</f>
        <v>0</v>
      </c>
    </row>
    <row r="15" spans="1:11" s="1" customFormat="1" ht="30.75" customHeight="1" thickBot="1" x14ac:dyDescent="0.3">
      <c r="A15" s="472"/>
      <c r="B15" s="469"/>
      <c r="C15" s="469"/>
      <c r="D15" s="67" t="s">
        <v>11</v>
      </c>
      <c r="E15" s="70">
        <f>F15+G15+H15</f>
        <v>6254.4000000000005</v>
      </c>
      <c r="F15" s="10">
        <f>F20+F25+F30+F35+F40</f>
        <v>2084.8000000000002</v>
      </c>
      <c r="G15" s="10">
        <f>G20+G25+G30+G35+G40</f>
        <v>2084.8000000000002</v>
      </c>
      <c r="H15" s="10">
        <f>H20+H25+H30+H35+H40</f>
        <v>2084.8000000000002</v>
      </c>
    </row>
    <row r="16" spans="1:11" s="1" customFormat="1" ht="17.25" customHeight="1" x14ac:dyDescent="0.25">
      <c r="A16" s="473" t="s">
        <v>18</v>
      </c>
      <c r="B16" s="476" t="s">
        <v>56</v>
      </c>
      <c r="C16" s="479" t="s">
        <v>25</v>
      </c>
      <c r="D16" s="11" t="s">
        <v>7</v>
      </c>
      <c r="E16" s="6">
        <f t="shared" si="0"/>
        <v>47969.7</v>
      </c>
      <c r="F16" s="6">
        <f>F17+F18+F19+F20</f>
        <v>15989.9</v>
      </c>
      <c r="G16" s="6">
        <f>G17+G18+G19+G20</f>
        <v>15989.9</v>
      </c>
      <c r="H16" s="7">
        <f>H17+H18+H19+H20</f>
        <v>15989.9</v>
      </c>
    </row>
    <row r="17" spans="1:8" s="1" customFormat="1" x14ac:dyDescent="0.25">
      <c r="A17" s="474"/>
      <c r="B17" s="477"/>
      <c r="C17" s="480"/>
      <c r="D17" s="12" t="s">
        <v>8</v>
      </c>
      <c r="E17" s="8">
        <f t="shared" si="0"/>
        <v>0</v>
      </c>
      <c r="F17" s="13">
        <v>0</v>
      </c>
      <c r="G17" s="13">
        <v>0</v>
      </c>
      <c r="H17" s="14">
        <v>0</v>
      </c>
    </row>
    <row r="18" spans="1:8" s="1" customFormat="1" x14ac:dyDescent="0.25">
      <c r="A18" s="474"/>
      <c r="B18" s="477"/>
      <c r="C18" s="480"/>
      <c r="D18" s="12" t="s">
        <v>9</v>
      </c>
      <c r="E18" s="8">
        <f t="shared" si="0"/>
        <v>47969.7</v>
      </c>
      <c r="F18" s="13">
        <v>15989.9</v>
      </c>
      <c r="G18" s="13">
        <v>15989.9</v>
      </c>
      <c r="H18" s="14">
        <v>15989.9</v>
      </c>
    </row>
    <row r="19" spans="1:8" s="1" customFormat="1" x14ac:dyDescent="0.25">
      <c r="A19" s="474"/>
      <c r="B19" s="477"/>
      <c r="C19" s="480"/>
      <c r="D19" s="12" t="s">
        <v>10</v>
      </c>
      <c r="E19" s="8">
        <f t="shared" si="0"/>
        <v>0</v>
      </c>
      <c r="F19" s="13">
        <v>0</v>
      </c>
      <c r="G19" s="13">
        <v>0</v>
      </c>
      <c r="H19" s="14">
        <v>0</v>
      </c>
    </row>
    <row r="20" spans="1:8" s="1" customFormat="1" ht="15.75" thickBot="1" x14ac:dyDescent="0.3">
      <c r="A20" s="475"/>
      <c r="B20" s="478"/>
      <c r="C20" s="481"/>
      <c r="D20" s="15" t="s">
        <v>11</v>
      </c>
      <c r="E20" s="9">
        <f t="shared" si="0"/>
        <v>0</v>
      </c>
      <c r="F20" s="16">
        <v>0</v>
      </c>
      <c r="G20" s="16">
        <v>0</v>
      </c>
      <c r="H20" s="17">
        <v>0</v>
      </c>
    </row>
    <row r="21" spans="1:8" s="1" customFormat="1" ht="18" customHeight="1" x14ac:dyDescent="0.25">
      <c r="A21" s="473" t="s">
        <v>21</v>
      </c>
      <c r="B21" s="476" t="s">
        <v>57</v>
      </c>
      <c r="C21" s="479" t="s">
        <v>26</v>
      </c>
      <c r="D21" s="11" t="s">
        <v>7</v>
      </c>
      <c r="E21" s="6">
        <f t="shared" si="0"/>
        <v>1485.6</v>
      </c>
      <c r="F21" s="6">
        <f>F22+F23+F24+F25</f>
        <v>495.2</v>
      </c>
      <c r="G21" s="6">
        <f>G22+G23+G24+G25</f>
        <v>495.2</v>
      </c>
      <c r="H21" s="7">
        <f>H22+H23+H24+H25</f>
        <v>495.2</v>
      </c>
    </row>
    <row r="22" spans="1:8" s="1" customFormat="1" x14ac:dyDescent="0.25">
      <c r="A22" s="474"/>
      <c r="B22" s="477"/>
      <c r="C22" s="480"/>
      <c r="D22" s="12" t="s">
        <v>8</v>
      </c>
      <c r="E22" s="8">
        <f t="shared" si="0"/>
        <v>0</v>
      </c>
      <c r="F22" s="13">
        <v>0</v>
      </c>
      <c r="G22" s="13">
        <v>0</v>
      </c>
      <c r="H22" s="14">
        <v>0</v>
      </c>
    </row>
    <row r="23" spans="1:8" s="1" customFormat="1" x14ac:dyDescent="0.25">
      <c r="A23" s="474"/>
      <c r="B23" s="477"/>
      <c r="C23" s="480"/>
      <c r="D23" s="12" t="s">
        <v>9</v>
      </c>
      <c r="E23" s="8">
        <f t="shared" si="0"/>
        <v>1485.6</v>
      </c>
      <c r="F23" s="13">
        <v>495.2</v>
      </c>
      <c r="G23" s="13">
        <v>495.2</v>
      </c>
      <c r="H23" s="14">
        <v>495.2</v>
      </c>
    </row>
    <row r="24" spans="1:8" s="1" customFormat="1" ht="30" x14ac:dyDescent="0.25">
      <c r="A24" s="474"/>
      <c r="B24" s="477"/>
      <c r="C24" s="480"/>
      <c r="D24" s="18" t="s">
        <v>10</v>
      </c>
      <c r="E24" s="8">
        <f t="shared" si="0"/>
        <v>0</v>
      </c>
      <c r="F24" s="13">
        <v>0</v>
      </c>
      <c r="G24" s="13">
        <v>0</v>
      </c>
      <c r="H24" s="14">
        <v>0</v>
      </c>
    </row>
    <row r="25" spans="1:8" s="1" customFormat="1" ht="30.75" thickBot="1" x14ac:dyDescent="0.3">
      <c r="A25" s="475"/>
      <c r="B25" s="478"/>
      <c r="C25" s="481"/>
      <c r="D25" s="19" t="s">
        <v>11</v>
      </c>
      <c r="E25" s="9">
        <f t="shared" si="0"/>
        <v>0</v>
      </c>
      <c r="F25" s="16">
        <v>0</v>
      </c>
      <c r="G25" s="16">
        <v>0</v>
      </c>
      <c r="H25" s="17">
        <v>0</v>
      </c>
    </row>
    <row r="26" spans="1:8" s="1" customFormat="1" ht="16.5" customHeight="1" x14ac:dyDescent="0.25">
      <c r="A26" s="473" t="s">
        <v>22</v>
      </c>
      <c r="B26" s="476" t="s">
        <v>58</v>
      </c>
      <c r="C26" s="479" t="s">
        <v>26</v>
      </c>
      <c r="D26" s="11" t="s">
        <v>7</v>
      </c>
      <c r="E26" s="5">
        <f>F26+G26+H26</f>
        <v>26965.600000000002</v>
      </c>
      <c r="F26" s="6">
        <f>F27+F28+F29+F30</f>
        <v>10731.6</v>
      </c>
      <c r="G26" s="6">
        <f>G27+G28+G29+G30</f>
        <v>8337.7999999999993</v>
      </c>
      <c r="H26" s="6">
        <f>H27+H28+H29+H30</f>
        <v>7896.2</v>
      </c>
    </row>
    <row r="27" spans="1:8" s="1" customFormat="1" x14ac:dyDescent="0.25">
      <c r="A27" s="474"/>
      <c r="B27" s="477"/>
      <c r="C27" s="480"/>
      <c r="D27" s="12" t="s">
        <v>8</v>
      </c>
      <c r="E27" s="8">
        <f>F27+G27+H27</f>
        <v>26965.600000000002</v>
      </c>
      <c r="F27" s="13">
        <v>10731.6</v>
      </c>
      <c r="G27" s="13">
        <v>8337.7999999999993</v>
      </c>
      <c r="H27" s="14">
        <v>7896.2</v>
      </c>
    </row>
    <row r="28" spans="1:8" s="1" customFormat="1" ht="12" customHeight="1" x14ac:dyDescent="0.25">
      <c r="A28" s="474"/>
      <c r="B28" s="477"/>
      <c r="C28" s="480"/>
      <c r="D28" s="12" t="s">
        <v>9</v>
      </c>
      <c r="E28" s="8">
        <f>F28+G28+H28</f>
        <v>0</v>
      </c>
      <c r="F28" s="13">
        <v>0</v>
      </c>
      <c r="G28" s="13">
        <v>0</v>
      </c>
      <c r="H28" s="14">
        <v>0</v>
      </c>
    </row>
    <row r="29" spans="1:8" s="1" customFormat="1" ht="30" customHeight="1" x14ac:dyDescent="0.25">
      <c r="A29" s="474"/>
      <c r="B29" s="477"/>
      <c r="C29" s="480"/>
      <c r="D29" s="18" t="s">
        <v>10</v>
      </c>
      <c r="E29" s="8">
        <f>F29+G29+H29</f>
        <v>0</v>
      </c>
      <c r="F29" s="13">
        <v>0</v>
      </c>
      <c r="G29" s="13">
        <v>0</v>
      </c>
      <c r="H29" s="14">
        <v>0</v>
      </c>
    </row>
    <row r="30" spans="1:8" s="1" customFormat="1" ht="33.75" customHeight="1" thickBot="1" x14ac:dyDescent="0.3">
      <c r="A30" s="475"/>
      <c r="B30" s="478"/>
      <c r="C30" s="481"/>
      <c r="D30" s="19" t="s">
        <v>11</v>
      </c>
      <c r="E30" s="10">
        <f>F30+G30+H30</f>
        <v>0</v>
      </c>
      <c r="F30" s="16">
        <v>0</v>
      </c>
      <c r="G30" s="16">
        <v>0</v>
      </c>
      <c r="H30" s="17">
        <v>0</v>
      </c>
    </row>
    <row r="31" spans="1:8" s="1" customFormat="1" x14ac:dyDescent="0.25">
      <c r="A31" s="473" t="s">
        <v>19</v>
      </c>
      <c r="B31" s="482" t="s">
        <v>60</v>
      </c>
      <c r="C31" s="479" t="s">
        <v>26</v>
      </c>
      <c r="D31" s="11" t="s">
        <v>7</v>
      </c>
      <c r="E31" s="6">
        <f t="shared" si="0"/>
        <v>6254.4000000000005</v>
      </c>
      <c r="F31" s="6">
        <f>F32+F33+F34+F35</f>
        <v>2084.8000000000002</v>
      </c>
      <c r="G31" s="6">
        <f>G32+G33+G34+G35</f>
        <v>2084.8000000000002</v>
      </c>
      <c r="H31" s="7">
        <f>H32+H33+H34+H35</f>
        <v>2084.8000000000002</v>
      </c>
    </row>
    <row r="32" spans="1:8" s="1" customFormat="1" ht="15" customHeight="1" x14ac:dyDescent="0.25">
      <c r="A32" s="474"/>
      <c r="B32" s="483"/>
      <c r="C32" s="480"/>
      <c r="D32" s="12" t="s">
        <v>8</v>
      </c>
      <c r="E32" s="8">
        <f t="shared" si="0"/>
        <v>0</v>
      </c>
      <c r="F32" s="13">
        <v>0</v>
      </c>
      <c r="G32" s="13">
        <v>0</v>
      </c>
      <c r="H32" s="14">
        <v>0</v>
      </c>
    </row>
    <row r="33" spans="1:17" s="1" customFormat="1" x14ac:dyDescent="0.25">
      <c r="A33" s="474"/>
      <c r="B33" s="483"/>
      <c r="C33" s="480"/>
      <c r="D33" s="12" t="s">
        <v>9</v>
      </c>
      <c r="E33" s="8">
        <f t="shared" si="0"/>
        <v>0</v>
      </c>
      <c r="F33" s="13">
        <v>0</v>
      </c>
      <c r="G33" s="13">
        <v>0</v>
      </c>
      <c r="H33" s="14">
        <v>0</v>
      </c>
    </row>
    <row r="34" spans="1:17" s="1" customFormat="1" ht="30" x14ac:dyDescent="0.25">
      <c r="A34" s="474"/>
      <c r="B34" s="483"/>
      <c r="C34" s="480"/>
      <c r="D34" s="18" t="s">
        <v>10</v>
      </c>
      <c r="E34" s="8">
        <f t="shared" si="0"/>
        <v>0</v>
      </c>
      <c r="F34" s="13">
        <v>0</v>
      </c>
      <c r="G34" s="13">
        <v>0</v>
      </c>
      <c r="H34" s="14">
        <v>0</v>
      </c>
    </row>
    <row r="35" spans="1:17" s="1" customFormat="1" ht="30.75" thickBot="1" x14ac:dyDescent="0.3">
      <c r="A35" s="475"/>
      <c r="B35" s="484"/>
      <c r="C35" s="481"/>
      <c r="D35" s="20" t="s">
        <v>11</v>
      </c>
      <c r="E35" s="21">
        <f t="shared" si="0"/>
        <v>6254.4000000000005</v>
      </c>
      <c r="F35" s="22">
        <v>2084.8000000000002</v>
      </c>
      <c r="G35" s="22">
        <v>2084.8000000000002</v>
      </c>
      <c r="H35" s="23">
        <v>2084.8000000000002</v>
      </c>
    </row>
    <row r="36" spans="1:17" s="1" customFormat="1" x14ac:dyDescent="0.25">
      <c r="A36" s="473" t="s">
        <v>43</v>
      </c>
      <c r="B36" s="482" t="s">
        <v>59</v>
      </c>
      <c r="C36" s="479" t="s">
        <v>26</v>
      </c>
      <c r="D36" s="11" t="s">
        <v>7</v>
      </c>
      <c r="E36" s="6">
        <f>F36+G36+H36</f>
        <v>1031</v>
      </c>
      <c r="F36" s="6">
        <f>F37+F38+F39+F40</f>
        <v>1031</v>
      </c>
      <c r="G36" s="6">
        <f>G37+G38+G39+G40</f>
        <v>0</v>
      </c>
      <c r="H36" s="7">
        <f>H37+H38+H39+H40</f>
        <v>0</v>
      </c>
    </row>
    <row r="37" spans="1:17" s="1" customFormat="1" ht="15" customHeight="1" x14ac:dyDescent="0.25">
      <c r="A37" s="474"/>
      <c r="B37" s="483"/>
      <c r="C37" s="480"/>
      <c r="D37" s="12" t="s">
        <v>8</v>
      </c>
      <c r="E37" s="8">
        <f>F37+G37+H37</f>
        <v>31</v>
      </c>
      <c r="F37" s="13">
        <v>31</v>
      </c>
      <c r="G37" s="13">
        <v>0</v>
      </c>
      <c r="H37" s="14">
        <v>0</v>
      </c>
    </row>
    <row r="38" spans="1:17" s="1" customFormat="1" x14ac:dyDescent="0.25">
      <c r="A38" s="474"/>
      <c r="B38" s="483"/>
      <c r="C38" s="480"/>
      <c r="D38" s="12" t="s">
        <v>9</v>
      </c>
      <c r="E38" s="8">
        <f>F38+G38+H38</f>
        <v>1000</v>
      </c>
      <c r="F38" s="13">
        <v>1000</v>
      </c>
      <c r="G38" s="13">
        <v>0</v>
      </c>
      <c r="H38" s="14">
        <v>0</v>
      </c>
    </row>
    <row r="39" spans="1:17" s="1" customFormat="1" ht="30" x14ac:dyDescent="0.25">
      <c r="A39" s="474"/>
      <c r="B39" s="483"/>
      <c r="C39" s="480"/>
      <c r="D39" s="18" t="s">
        <v>10</v>
      </c>
      <c r="E39" s="8">
        <f>F39+G39+H39</f>
        <v>0</v>
      </c>
      <c r="F39" s="13">
        <v>0</v>
      </c>
      <c r="G39" s="13">
        <v>0</v>
      </c>
      <c r="H39" s="14">
        <v>0</v>
      </c>
    </row>
    <row r="40" spans="1:17" s="1" customFormat="1" ht="30.75" thickBot="1" x14ac:dyDescent="0.3">
      <c r="A40" s="475"/>
      <c r="B40" s="484"/>
      <c r="C40" s="481"/>
      <c r="D40" s="20" t="s">
        <v>11</v>
      </c>
      <c r="E40" s="21">
        <f>F40+G40+H40</f>
        <v>0</v>
      </c>
      <c r="F40" s="22">
        <v>0</v>
      </c>
      <c r="G40" s="22">
        <v>0</v>
      </c>
      <c r="H40" s="23">
        <v>0</v>
      </c>
    </row>
    <row r="41" spans="1:17" s="1" customFormat="1" ht="20.25" customHeight="1" x14ac:dyDescent="0.25">
      <c r="A41" s="470" t="s">
        <v>14</v>
      </c>
      <c r="B41" s="485" t="s">
        <v>15</v>
      </c>
      <c r="C41" s="467" t="s">
        <v>27</v>
      </c>
      <c r="D41" s="63" t="s">
        <v>7</v>
      </c>
      <c r="E41" s="5">
        <f t="shared" si="0"/>
        <v>467829.9</v>
      </c>
      <c r="F41" s="6">
        <f>F42+F43+F44+F45</f>
        <v>158736.6</v>
      </c>
      <c r="G41" s="6">
        <f>G42+G43+G44+G45</f>
        <v>149395.69999999998</v>
      </c>
      <c r="H41" s="6">
        <f>H42+H43+H44+H45</f>
        <v>159697.60000000001</v>
      </c>
      <c r="I41" s="61"/>
      <c r="J41" s="61"/>
      <c r="K41" s="61"/>
      <c r="N41" s="61"/>
      <c r="O41" s="61"/>
      <c r="P41" s="61"/>
    </row>
    <row r="42" spans="1:17" s="1" customFormat="1" x14ac:dyDescent="0.25">
      <c r="A42" s="471"/>
      <c r="B42" s="486"/>
      <c r="C42" s="468"/>
      <c r="D42" s="64" t="s">
        <v>8</v>
      </c>
      <c r="E42" s="8">
        <f>E47+E52+E57+E62+E67+E72+E77+E82+E87+E92+E97+E102+E107+E112+E117+E122+E127</f>
        <v>51807.6</v>
      </c>
      <c r="F42" s="8">
        <f>F47+F52+F57+F62+F67+F72+F77+F82+F87+F92+F97+F102+F107+F112+F117+F122+F127</f>
        <v>19029.200000000004</v>
      </c>
      <c r="G42" s="8">
        <f>G47+G52+G57+G62+G67+G72+G77+G82+G87+G92+G97+G102+G107+G112+G117+G122+G127</f>
        <v>15676.199999999999</v>
      </c>
      <c r="H42" s="8">
        <f>H47+H52+H57+H62+H67+H72+H77+H82+H87+H92+H97+H102+H107+H112+H117+H122+H127</f>
        <v>17102.2</v>
      </c>
    </row>
    <row r="43" spans="1:17" s="1" customFormat="1" x14ac:dyDescent="0.25">
      <c r="A43" s="471"/>
      <c r="B43" s="486"/>
      <c r="C43" s="468"/>
      <c r="D43" s="64" t="s">
        <v>9</v>
      </c>
      <c r="E43" s="8">
        <f>E48+E53+E58+E63+E68+E73+E78+E88+E93+E103+E108+E113+E118+E123+E128</f>
        <v>314570.50000000006</v>
      </c>
      <c r="F43" s="8">
        <f>F48+F53+F58+F63+F68+F73+F78+F88+F93+F103+F108+F113+F118+F123+F128</f>
        <v>105749.70000000001</v>
      </c>
      <c r="G43" s="8">
        <f>G48+G53+G58+G63+G68+G73+G78+G88+G93+G103+G108+G113+G118+G123+G128</f>
        <v>104410.40000000001</v>
      </c>
      <c r="H43" s="8">
        <f>H48+H53+H58+H63+H68+H73+H78+H88+H93+H103+H108+H113+H118+H123+H128</f>
        <v>104410.40000000001</v>
      </c>
      <c r="I43" s="61"/>
      <c r="J43" s="61"/>
      <c r="K43" s="61"/>
      <c r="O43" s="61"/>
      <c r="P43" s="61"/>
      <c r="Q43" s="61"/>
    </row>
    <row r="44" spans="1:17" s="1" customFormat="1" ht="29.25" x14ac:dyDescent="0.25">
      <c r="A44" s="471"/>
      <c r="B44" s="486"/>
      <c r="C44" s="468"/>
      <c r="D44" s="66" t="s">
        <v>10</v>
      </c>
      <c r="E44" s="8">
        <f t="shared" ref="E44:H45" si="2">E49+E54+E59+E64+E69+E74+E79+E84+E89+E94+E99+E104+E109+E114+E119+E124+E129</f>
        <v>100795.09999999999</v>
      </c>
      <c r="F44" s="8">
        <f t="shared" si="2"/>
        <v>33738.800000000003</v>
      </c>
      <c r="G44" s="8">
        <f t="shared" si="2"/>
        <v>29090.199999999997</v>
      </c>
      <c r="H44" s="8">
        <f t="shared" si="2"/>
        <v>37966.1</v>
      </c>
      <c r="O44" s="61"/>
      <c r="P44" s="61"/>
      <c r="Q44" s="61"/>
    </row>
    <row r="45" spans="1:17" s="1" customFormat="1" ht="31.5" customHeight="1" thickBot="1" x14ac:dyDescent="0.3">
      <c r="A45" s="472"/>
      <c r="B45" s="487"/>
      <c r="C45" s="469"/>
      <c r="D45" s="67" t="s">
        <v>11</v>
      </c>
      <c r="E45" s="10">
        <f t="shared" si="2"/>
        <v>656.7</v>
      </c>
      <c r="F45" s="10">
        <f t="shared" si="2"/>
        <v>218.9</v>
      </c>
      <c r="G45" s="10">
        <f t="shared" si="2"/>
        <v>218.9</v>
      </c>
      <c r="H45" s="10">
        <f t="shared" si="2"/>
        <v>218.9</v>
      </c>
      <c r="I45" s="61"/>
      <c r="J45" s="61"/>
      <c r="K45" s="61"/>
      <c r="Q45" s="61"/>
    </row>
    <row r="46" spans="1:17" s="1" customFormat="1" ht="17.25" customHeight="1" x14ac:dyDescent="0.25">
      <c r="A46" s="473" t="s">
        <v>16</v>
      </c>
      <c r="B46" s="476" t="s">
        <v>61</v>
      </c>
      <c r="C46" s="479" t="s">
        <v>28</v>
      </c>
      <c r="D46" s="11" t="s">
        <v>7</v>
      </c>
      <c r="E46" s="24">
        <f>G46+H46+F46</f>
        <v>307243.80000000005</v>
      </c>
      <c r="F46" s="24">
        <f>F47+F48+F49+F50</f>
        <v>102414.6</v>
      </c>
      <c r="G46" s="24">
        <f>G47+G48+G49+G50</f>
        <v>102414.6</v>
      </c>
      <c r="H46" s="25">
        <f>H47+H48+H49+H50</f>
        <v>102414.6</v>
      </c>
    </row>
    <row r="47" spans="1:17" s="1" customFormat="1" ht="17.25" customHeight="1" x14ac:dyDescent="0.25">
      <c r="A47" s="474"/>
      <c r="B47" s="477"/>
      <c r="C47" s="480"/>
      <c r="D47" s="12" t="s">
        <v>8</v>
      </c>
      <c r="E47" s="26">
        <f>G47+H47+F47</f>
        <v>0</v>
      </c>
      <c r="F47" s="13">
        <v>0</v>
      </c>
      <c r="G47" s="13">
        <v>0</v>
      </c>
      <c r="H47" s="14">
        <v>0</v>
      </c>
    </row>
    <row r="48" spans="1:17" s="1" customFormat="1" ht="15" customHeight="1" x14ac:dyDescent="0.25">
      <c r="A48" s="474"/>
      <c r="B48" s="477"/>
      <c r="C48" s="480"/>
      <c r="D48" s="27" t="s">
        <v>9</v>
      </c>
      <c r="E48" s="26">
        <f>G48+H48+F48</f>
        <v>307243.80000000005</v>
      </c>
      <c r="F48" s="13">
        <v>102414.6</v>
      </c>
      <c r="G48" s="13">
        <v>102414.6</v>
      </c>
      <c r="H48" s="14">
        <v>102414.6</v>
      </c>
    </row>
    <row r="49" spans="1:16" s="1" customFormat="1" ht="15" customHeight="1" x14ac:dyDescent="0.25">
      <c r="A49" s="474"/>
      <c r="B49" s="477"/>
      <c r="C49" s="480"/>
      <c r="D49" s="18" t="s">
        <v>10</v>
      </c>
      <c r="E49" s="26">
        <f>G49+H49+F49</f>
        <v>0</v>
      </c>
      <c r="F49" s="13">
        <v>0</v>
      </c>
      <c r="G49" s="13">
        <v>0</v>
      </c>
      <c r="H49" s="14">
        <v>0</v>
      </c>
    </row>
    <row r="50" spans="1:16" s="1" customFormat="1" ht="16.5" customHeight="1" thickBot="1" x14ac:dyDescent="0.3">
      <c r="A50" s="475"/>
      <c r="B50" s="478"/>
      <c r="C50" s="481"/>
      <c r="D50" s="19" t="s">
        <v>11</v>
      </c>
      <c r="E50" s="28">
        <f>G50+H50+F50</f>
        <v>0</v>
      </c>
      <c r="F50" s="16">
        <v>0</v>
      </c>
      <c r="G50" s="16">
        <v>0</v>
      </c>
      <c r="H50" s="17">
        <v>0</v>
      </c>
    </row>
    <row r="51" spans="1:16" s="1" customFormat="1" ht="29.25" customHeight="1" x14ac:dyDescent="0.25">
      <c r="A51" s="473" t="s">
        <v>20</v>
      </c>
      <c r="B51" s="476" t="s">
        <v>62</v>
      </c>
      <c r="C51" s="479" t="s">
        <v>28</v>
      </c>
      <c r="D51" s="11" t="s">
        <v>7</v>
      </c>
      <c r="E51" s="5">
        <f t="shared" ref="E51:E114" si="3">F51+G51+H51</f>
        <v>5679.2999999999993</v>
      </c>
      <c r="F51" s="6">
        <f>F52+F53+F54+F55</f>
        <v>1893.1</v>
      </c>
      <c r="G51" s="6">
        <f>G52+G53+G54+G55</f>
        <v>1893.1</v>
      </c>
      <c r="H51" s="6">
        <f>H52+H53+H54+H55</f>
        <v>1893.1</v>
      </c>
    </row>
    <row r="52" spans="1:16" s="1" customFormat="1" x14ac:dyDescent="0.25">
      <c r="A52" s="474"/>
      <c r="B52" s="477"/>
      <c r="C52" s="480"/>
      <c r="D52" s="12" t="s">
        <v>8</v>
      </c>
      <c r="E52" s="8">
        <f t="shared" si="3"/>
        <v>0</v>
      </c>
      <c r="F52" s="13">
        <v>0</v>
      </c>
      <c r="G52" s="13">
        <v>0</v>
      </c>
      <c r="H52" s="14">
        <v>0</v>
      </c>
    </row>
    <row r="53" spans="1:16" s="1" customFormat="1" x14ac:dyDescent="0.25">
      <c r="A53" s="474"/>
      <c r="B53" s="477"/>
      <c r="C53" s="480"/>
      <c r="D53" s="12" t="s">
        <v>9</v>
      </c>
      <c r="E53" s="8">
        <f t="shared" si="3"/>
        <v>5679.2999999999993</v>
      </c>
      <c r="F53" s="13">
        <v>1893.1</v>
      </c>
      <c r="G53" s="13">
        <v>1893.1</v>
      </c>
      <c r="H53" s="14">
        <v>1893.1</v>
      </c>
      <c r="N53" s="62"/>
    </row>
    <row r="54" spans="1:16" s="1" customFormat="1" ht="30" x14ac:dyDescent="0.25">
      <c r="A54" s="474"/>
      <c r="B54" s="477"/>
      <c r="C54" s="480"/>
      <c r="D54" s="18" t="s">
        <v>10</v>
      </c>
      <c r="E54" s="8">
        <f t="shared" si="3"/>
        <v>0</v>
      </c>
      <c r="F54" s="13">
        <v>0</v>
      </c>
      <c r="G54" s="13">
        <v>0</v>
      </c>
      <c r="H54" s="14">
        <v>0</v>
      </c>
      <c r="N54" s="61"/>
      <c r="O54" s="61"/>
      <c r="P54" s="61"/>
    </row>
    <row r="55" spans="1:16" s="1" customFormat="1" ht="30.75" thickBot="1" x14ac:dyDescent="0.3">
      <c r="A55" s="475"/>
      <c r="B55" s="478"/>
      <c r="C55" s="481"/>
      <c r="D55" s="19" t="s">
        <v>11</v>
      </c>
      <c r="E55" s="10">
        <f t="shared" si="3"/>
        <v>0</v>
      </c>
      <c r="F55" s="16">
        <v>0</v>
      </c>
      <c r="G55" s="16">
        <v>0</v>
      </c>
      <c r="H55" s="17">
        <v>0</v>
      </c>
      <c r="J55" s="62"/>
      <c r="K55" s="62"/>
      <c r="N55" s="61"/>
      <c r="O55" s="61"/>
      <c r="P55" s="61"/>
    </row>
    <row r="56" spans="1:16" s="1" customFormat="1" x14ac:dyDescent="0.25">
      <c r="A56" s="473" t="s">
        <v>17</v>
      </c>
      <c r="B56" s="476" t="s">
        <v>63</v>
      </c>
      <c r="C56" s="479" t="s">
        <v>27</v>
      </c>
      <c r="D56" s="11" t="s">
        <v>7</v>
      </c>
      <c r="E56" s="5">
        <f t="shared" si="3"/>
        <v>49936.2</v>
      </c>
      <c r="F56" s="6">
        <f>F57+F58+F59+F60</f>
        <v>18377.800000000003</v>
      </c>
      <c r="G56" s="6">
        <f>G57+G58+G59+G60</f>
        <v>15066.199999999999</v>
      </c>
      <c r="H56" s="6">
        <f>H57+H58+H59+H60</f>
        <v>16492.2</v>
      </c>
    </row>
    <row r="57" spans="1:16" s="1" customFormat="1" x14ac:dyDescent="0.25">
      <c r="A57" s="474"/>
      <c r="B57" s="477"/>
      <c r="C57" s="480"/>
      <c r="D57" s="12" t="s">
        <v>8</v>
      </c>
      <c r="E57" s="8">
        <f t="shared" si="3"/>
        <v>49936.2</v>
      </c>
      <c r="F57" s="13">
        <f>18847.9-500+29.9</f>
        <v>18377.800000000003</v>
      </c>
      <c r="G57" s="13">
        <f>15536.3-500+29.9</f>
        <v>15066.199999999999</v>
      </c>
      <c r="H57" s="14">
        <f>16962.3-500+29.9</f>
        <v>16492.2</v>
      </c>
      <c r="J57" s="61"/>
      <c r="K57" s="61"/>
    </row>
    <row r="58" spans="1:16" s="1" customFormat="1" x14ac:dyDescent="0.25">
      <c r="A58" s="474"/>
      <c r="B58" s="477"/>
      <c r="C58" s="480"/>
      <c r="D58" s="12" t="s">
        <v>9</v>
      </c>
      <c r="E58" s="8">
        <f t="shared" si="3"/>
        <v>0</v>
      </c>
      <c r="F58" s="13">
        <v>0</v>
      </c>
      <c r="G58" s="13">
        <v>0</v>
      </c>
      <c r="H58" s="14">
        <v>0</v>
      </c>
      <c r="J58" s="61"/>
      <c r="K58" s="62"/>
      <c r="L58" s="62"/>
    </row>
    <row r="59" spans="1:16" s="1" customFormat="1" ht="30" x14ac:dyDescent="0.25">
      <c r="A59" s="474"/>
      <c r="B59" s="477"/>
      <c r="C59" s="480"/>
      <c r="D59" s="18" t="s">
        <v>10</v>
      </c>
      <c r="E59" s="8">
        <f t="shared" si="3"/>
        <v>0</v>
      </c>
      <c r="F59" s="13">
        <v>0</v>
      </c>
      <c r="G59" s="13">
        <v>0</v>
      </c>
      <c r="H59" s="14">
        <v>0</v>
      </c>
      <c r="J59" s="62"/>
      <c r="K59" s="62"/>
      <c r="L59" s="62"/>
      <c r="M59" s="61"/>
      <c r="N59" s="61"/>
      <c r="O59" s="61"/>
    </row>
    <row r="60" spans="1:16" s="1" customFormat="1" ht="29.25" customHeight="1" thickBot="1" x14ac:dyDescent="0.3">
      <c r="A60" s="475"/>
      <c r="B60" s="478"/>
      <c r="C60" s="481"/>
      <c r="D60" s="19" t="s">
        <v>11</v>
      </c>
      <c r="E60" s="10">
        <f t="shared" si="3"/>
        <v>0</v>
      </c>
      <c r="F60" s="16">
        <v>0</v>
      </c>
      <c r="G60" s="16">
        <v>0</v>
      </c>
      <c r="H60" s="17">
        <v>0</v>
      </c>
      <c r="J60" s="61"/>
      <c r="K60" s="61"/>
      <c r="L60" s="61"/>
      <c r="M60" s="61"/>
    </row>
    <row r="61" spans="1:16" s="1" customFormat="1" ht="18.75" customHeight="1" x14ac:dyDescent="0.25">
      <c r="A61" s="473" t="s">
        <v>34</v>
      </c>
      <c r="B61" s="476" t="s">
        <v>64</v>
      </c>
      <c r="C61" s="479" t="s">
        <v>27</v>
      </c>
      <c r="D61" s="11" t="s">
        <v>7</v>
      </c>
      <c r="E61" s="29">
        <f t="shared" si="3"/>
        <v>7637.3</v>
      </c>
      <c r="F61" s="29">
        <f>F62+F63+F64+F65</f>
        <v>2068.8000000000002</v>
      </c>
      <c r="G61" s="29">
        <f>G62+G63+G64+G65</f>
        <v>2068.5</v>
      </c>
      <c r="H61" s="30">
        <f>H62+H63+H64+H65</f>
        <v>3500</v>
      </c>
    </row>
    <row r="62" spans="1:16" s="1" customFormat="1" ht="15.75" x14ac:dyDescent="0.25">
      <c r="A62" s="474"/>
      <c r="B62" s="477"/>
      <c r="C62" s="480"/>
      <c r="D62" s="12" t="s">
        <v>8</v>
      </c>
      <c r="E62" s="31">
        <f t="shared" si="3"/>
        <v>1500</v>
      </c>
      <c r="F62" s="32">
        <v>500</v>
      </c>
      <c r="G62" s="33">
        <v>500</v>
      </c>
      <c r="H62" s="34">
        <v>500</v>
      </c>
    </row>
    <row r="63" spans="1:16" s="1" customFormat="1" ht="15.75" x14ac:dyDescent="0.25">
      <c r="A63" s="474"/>
      <c r="B63" s="477"/>
      <c r="C63" s="480"/>
      <c r="D63" s="12" t="s">
        <v>9</v>
      </c>
      <c r="E63" s="31">
        <f t="shared" si="3"/>
        <v>0</v>
      </c>
      <c r="F63" s="32">
        <v>0</v>
      </c>
      <c r="G63" s="32">
        <v>0</v>
      </c>
      <c r="H63" s="35">
        <v>0</v>
      </c>
    </row>
    <row r="64" spans="1:16" s="1" customFormat="1" ht="30" x14ac:dyDescent="0.25">
      <c r="A64" s="474"/>
      <c r="B64" s="477"/>
      <c r="C64" s="480"/>
      <c r="D64" s="18" t="s">
        <v>10</v>
      </c>
      <c r="E64" s="31">
        <f t="shared" si="3"/>
        <v>6137.3</v>
      </c>
      <c r="F64" s="13">
        <v>1568.8</v>
      </c>
      <c r="G64" s="13">
        <v>1568.5</v>
      </c>
      <c r="H64" s="14">
        <v>3000</v>
      </c>
    </row>
    <row r="65" spans="1:8" s="1" customFormat="1" ht="30.75" thickBot="1" x14ac:dyDescent="0.3">
      <c r="A65" s="475"/>
      <c r="B65" s="478"/>
      <c r="C65" s="481"/>
      <c r="D65" s="19" t="s">
        <v>11</v>
      </c>
      <c r="E65" s="36">
        <f t="shared" si="3"/>
        <v>0</v>
      </c>
      <c r="F65" s="37">
        <v>0</v>
      </c>
      <c r="G65" s="37">
        <v>0</v>
      </c>
      <c r="H65" s="38">
        <v>0</v>
      </c>
    </row>
    <row r="66" spans="1:8" s="1" customFormat="1" ht="17.25" customHeight="1" x14ac:dyDescent="0.25">
      <c r="A66" s="473" t="s">
        <v>39</v>
      </c>
      <c r="B66" s="476" t="s">
        <v>56</v>
      </c>
      <c r="C66" s="479" t="s">
        <v>26</v>
      </c>
      <c r="D66" s="11" t="s">
        <v>7</v>
      </c>
      <c r="E66" s="6">
        <f t="shared" si="3"/>
        <v>46.2</v>
      </c>
      <c r="F66" s="6">
        <f>F67+F68+F69+F70</f>
        <v>15.4</v>
      </c>
      <c r="G66" s="6">
        <f>G67+G68+G69+G70</f>
        <v>15.4</v>
      </c>
      <c r="H66" s="7">
        <f>H67+H68+H69+H70</f>
        <v>15.4</v>
      </c>
    </row>
    <row r="67" spans="1:8" s="1" customFormat="1" x14ac:dyDescent="0.25">
      <c r="A67" s="474"/>
      <c r="B67" s="477"/>
      <c r="C67" s="480"/>
      <c r="D67" s="12" t="s">
        <v>8</v>
      </c>
      <c r="E67" s="8">
        <f t="shared" si="3"/>
        <v>0</v>
      </c>
      <c r="F67" s="13">
        <v>0</v>
      </c>
      <c r="G67" s="13">
        <v>0</v>
      </c>
      <c r="H67" s="14">
        <v>0</v>
      </c>
    </row>
    <row r="68" spans="1:8" s="1" customFormat="1" x14ac:dyDescent="0.25">
      <c r="A68" s="474"/>
      <c r="B68" s="477"/>
      <c r="C68" s="480"/>
      <c r="D68" s="12" t="s">
        <v>9</v>
      </c>
      <c r="E68" s="8">
        <f t="shared" si="3"/>
        <v>46.2</v>
      </c>
      <c r="F68" s="13">
        <v>15.4</v>
      </c>
      <c r="G68" s="13">
        <v>15.4</v>
      </c>
      <c r="H68" s="14">
        <v>15.4</v>
      </c>
    </row>
    <row r="69" spans="1:8" s="1" customFormat="1" ht="29.25" customHeight="1" x14ac:dyDescent="0.25">
      <c r="A69" s="474"/>
      <c r="B69" s="477"/>
      <c r="C69" s="480"/>
      <c r="D69" s="18" t="s">
        <v>10</v>
      </c>
      <c r="E69" s="8">
        <f t="shared" si="3"/>
        <v>0</v>
      </c>
      <c r="F69" s="13">
        <v>0</v>
      </c>
      <c r="G69" s="13">
        <v>0</v>
      </c>
      <c r="H69" s="14">
        <v>0</v>
      </c>
    </row>
    <row r="70" spans="1:8" s="1" customFormat="1" ht="32.25" customHeight="1" thickBot="1" x14ac:dyDescent="0.3">
      <c r="A70" s="475"/>
      <c r="B70" s="478"/>
      <c r="C70" s="481"/>
      <c r="D70" s="19" t="s">
        <v>11</v>
      </c>
      <c r="E70" s="9">
        <f t="shared" si="3"/>
        <v>0</v>
      </c>
      <c r="F70" s="16">
        <v>0</v>
      </c>
      <c r="G70" s="16">
        <v>0</v>
      </c>
      <c r="H70" s="17">
        <v>0</v>
      </c>
    </row>
    <row r="71" spans="1:8" s="1" customFormat="1" ht="18" customHeight="1" x14ac:dyDescent="0.25">
      <c r="A71" s="473" t="s">
        <v>35</v>
      </c>
      <c r="B71" s="476" t="s">
        <v>57</v>
      </c>
      <c r="C71" s="479" t="s">
        <v>26</v>
      </c>
      <c r="D71" s="11" t="s">
        <v>7</v>
      </c>
      <c r="E71" s="6">
        <f t="shared" si="3"/>
        <v>261.89999999999998</v>
      </c>
      <c r="F71" s="6">
        <f>F72+F73+F74+F75</f>
        <v>87.3</v>
      </c>
      <c r="G71" s="6">
        <f>G72+G73+G74+G75</f>
        <v>87.3</v>
      </c>
      <c r="H71" s="7">
        <f>H72+H73+H74+H75</f>
        <v>87.3</v>
      </c>
    </row>
    <row r="72" spans="1:8" s="1" customFormat="1" x14ac:dyDescent="0.25">
      <c r="A72" s="474"/>
      <c r="B72" s="477"/>
      <c r="C72" s="480"/>
      <c r="D72" s="12" t="s">
        <v>8</v>
      </c>
      <c r="E72" s="8">
        <f t="shared" si="3"/>
        <v>0</v>
      </c>
      <c r="F72" s="13">
        <v>0</v>
      </c>
      <c r="G72" s="13">
        <v>0</v>
      </c>
      <c r="H72" s="14">
        <v>0</v>
      </c>
    </row>
    <row r="73" spans="1:8" s="1" customFormat="1" x14ac:dyDescent="0.25">
      <c r="A73" s="474"/>
      <c r="B73" s="477"/>
      <c r="C73" s="480"/>
      <c r="D73" s="12" t="s">
        <v>9</v>
      </c>
      <c r="E73" s="8">
        <f t="shared" si="3"/>
        <v>261.89999999999998</v>
      </c>
      <c r="F73" s="13">
        <v>87.3</v>
      </c>
      <c r="G73" s="13">
        <v>87.3</v>
      </c>
      <c r="H73" s="14">
        <v>87.3</v>
      </c>
    </row>
    <row r="74" spans="1:8" s="1" customFormat="1" ht="30" x14ac:dyDescent="0.25">
      <c r="A74" s="474"/>
      <c r="B74" s="477"/>
      <c r="C74" s="480"/>
      <c r="D74" s="18" t="s">
        <v>10</v>
      </c>
      <c r="E74" s="8">
        <f t="shared" si="3"/>
        <v>0</v>
      </c>
      <c r="F74" s="13">
        <v>0</v>
      </c>
      <c r="G74" s="13">
        <v>0</v>
      </c>
      <c r="H74" s="14">
        <v>0</v>
      </c>
    </row>
    <row r="75" spans="1:8" s="1" customFormat="1" ht="30.75" thickBot="1" x14ac:dyDescent="0.3">
      <c r="A75" s="475"/>
      <c r="B75" s="478"/>
      <c r="C75" s="481"/>
      <c r="D75" s="19" t="s">
        <v>11</v>
      </c>
      <c r="E75" s="9">
        <f t="shared" si="3"/>
        <v>0</v>
      </c>
      <c r="F75" s="16">
        <v>0</v>
      </c>
      <c r="G75" s="16">
        <v>0</v>
      </c>
      <c r="H75" s="17">
        <v>0</v>
      </c>
    </row>
    <row r="76" spans="1:8" s="1" customFormat="1" ht="16.5" customHeight="1" x14ac:dyDescent="0.25">
      <c r="A76" s="473" t="s">
        <v>40</v>
      </c>
      <c r="B76" s="476" t="s">
        <v>56</v>
      </c>
      <c r="C76" s="479" t="s">
        <v>26</v>
      </c>
      <c r="D76" s="11" t="s">
        <v>7</v>
      </c>
      <c r="E76" s="6">
        <f t="shared" si="3"/>
        <v>108</v>
      </c>
      <c r="F76" s="6">
        <f>F77+F78+F79+F80</f>
        <v>36</v>
      </c>
      <c r="G76" s="6">
        <f>G77+G78+G79+G80</f>
        <v>36</v>
      </c>
      <c r="H76" s="7">
        <f>H77+H78+H79+H80</f>
        <v>36</v>
      </c>
    </row>
    <row r="77" spans="1:8" s="1" customFormat="1" x14ac:dyDescent="0.25">
      <c r="A77" s="474"/>
      <c r="B77" s="477"/>
      <c r="C77" s="480"/>
      <c r="D77" s="12" t="s">
        <v>8</v>
      </c>
      <c r="E77" s="8">
        <f t="shared" si="3"/>
        <v>108</v>
      </c>
      <c r="F77" s="13">
        <v>36</v>
      </c>
      <c r="G77" s="13">
        <v>36</v>
      </c>
      <c r="H77" s="14">
        <v>36</v>
      </c>
    </row>
    <row r="78" spans="1:8" s="1" customFormat="1" x14ac:dyDescent="0.25">
      <c r="A78" s="474"/>
      <c r="B78" s="477"/>
      <c r="C78" s="480"/>
      <c r="D78" s="12" t="s">
        <v>9</v>
      </c>
      <c r="E78" s="8">
        <f t="shared" si="3"/>
        <v>0</v>
      </c>
      <c r="F78" s="13">
        <v>0</v>
      </c>
      <c r="G78" s="13">
        <v>0</v>
      </c>
      <c r="H78" s="14">
        <v>0</v>
      </c>
    </row>
    <row r="79" spans="1:8" s="1" customFormat="1" ht="27" customHeight="1" x14ac:dyDescent="0.25">
      <c r="A79" s="474"/>
      <c r="B79" s="477"/>
      <c r="C79" s="480"/>
      <c r="D79" s="18" t="s">
        <v>10</v>
      </c>
      <c r="E79" s="8">
        <f t="shared" si="3"/>
        <v>0</v>
      </c>
      <c r="F79" s="13">
        <v>0</v>
      </c>
      <c r="G79" s="13">
        <v>0</v>
      </c>
      <c r="H79" s="14">
        <v>0</v>
      </c>
    </row>
    <row r="80" spans="1:8" s="1" customFormat="1" ht="31.5" customHeight="1" thickBot="1" x14ac:dyDescent="0.3">
      <c r="A80" s="475"/>
      <c r="B80" s="478"/>
      <c r="C80" s="481"/>
      <c r="D80" s="19" t="s">
        <v>11</v>
      </c>
      <c r="E80" s="9">
        <f t="shared" si="3"/>
        <v>0</v>
      </c>
      <c r="F80" s="16">
        <v>0</v>
      </c>
      <c r="G80" s="16">
        <v>0</v>
      </c>
      <c r="H80" s="17">
        <v>0</v>
      </c>
    </row>
    <row r="81" spans="1:8" s="1" customFormat="1" x14ac:dyDescent="0.25">
      <c r="A81" s="473" t="s">
        <v>36</v>
      </c>
      <c r="B81" s="482" t="s">
        <v>65</v>
      </c>
      <c r="C81" s="479" t="s">
        <v>29</v>
      </c>
      <c r="D81" s="11" t="s">
        <v>7</v>
      </c>
      <c r="E81" s="6">
        <f t="shared" si="3"/>
        <v>656.7</v>
      </c>
      <c r="F81" s="6">
        <f>F82+F83+F84+F85</f>
        <v>218.9</v>
      </c>
      <c r="G81" s="6">
        <f>G82+G83+G84+G85</f>
        <v>218.9</v>
      </c>
      <c r="H81" s="7">
        <f>H82+H83+H84+H85</f>
        <v>218.9</v>
      </c>
    </row>
    <row r="82" spans="1:8" s="1" customFormat="1" ht="15" customHeight="1" x14ac:dyDescent="0.25">
      <c r="A82" s="474"/>
      <c r="B82" s="483"/>
      <c r="C82" s="480"/>
      <c r="D82" s="12" t="s">
        <v>8</v>
      </c>
      <c r="E82" s="8">
        <f t="shared" si="3"/>
        <v>0</v>
      </c>
      <c r="F82" s="13">
        <v>0</v>
      </c>
      <c r="G82" s="13">
        <v>0</v>
      </c>
      <c r="H82" s="14">
        <v>0</v>
      </c>
    </row>
    <row r="83" spans="1:8" s="1" customFormat="1" x14ac:dyDescent="0.25">
      <c r="A83" s="474"/>
      <c r="B83" s="483"/>
      <c r="C83" s="480"/>
      <c r="D83" s="12" t="s">
        <v>9</v>
      </c>
      <c r="E83" s="8">
        <f t="shared" si="3"/>
        <v>0</v>
      </c>
      <c r="F83" s="13">
        <v>0</v>
      </c>
      <c r="G83" s="13">
        <v>0</v>
      </c>
      <c r="H83" s="14">
        <v>0</v>
      </c>
    </row>
    <row r="84" spans="1:8" s="1" customFormat="1" ht="30" x14ac:dyDescent="0.25">
      <c r="A84" s="474"/>
      <c r="B84" s="483"/>
      <c r="C84" s="480"/>
      <c r="D84" s="18" t="s">
        <v>10</v>
      </c>
      <c r="E84" s="8">
        <f t="shared" si="3"/>
        <v>0</v>
      </c>
      <c r="F84" s="13">
        <v>0</v>
      </c>
      <c r="G84" s="13">
        <v>0</v>
      </c>
      <c r="H84" s="14">
        <v>0</v>
      </c>
    </row>
    <row r="85" spans="1:8" s="1" customFormat="1" ht="30.75" thickBot="1" x14ac:dyDescent="0.3">
      <c r="A85" s="475"/>
      <c r="B85" s="484"/>
      <c r="C85" s="481"/>
      <c r="D85" s="19" t="s">
        <v>11</v>
      </c>
      <c r="E85" s="9">
        <f t="shared" si="3"/>
        <v>656.7</v>
      </c>
      <c r="F85" s="16">
        <v>218.9</v>
      </c>
      <c r="G85" s="16">
        <v>218.9</v>
      </c>
      <c r="H85" s="17">
        <v>218.9</v>
      </c>
    </row>
    <row r="86" spans="1:8" s="1" customFormat="1" ht="18" customHeight="1" x14ac:dyDescent="0.25">
      <c r="A86" s="473" t="s">
        <v>37</v>
      </c>
      <c r="B86" s="482" t="s">
        <v>55</v>
      </c>
      <c r="C86" s="479" t="s">
        <v>27</v>
      </c>
      <c r="D86" s="11" t="s">
        <v>7</v>
      </c>
      <c r="E86" s="6">
        <f t="shared" si="3"/>
        <v>222</v>
      </c>
      <c r="F86" s="6">
        <f>F87+F88+F89+F90</f>
        <v>74</v>
      </c>
      <c r="G86" s="6">
        <f>G87+G88+G89+G90</f>
        <v>74</v>
      </c>
      <c r="H86" s="7">
        <f>H87+H88+H89+H90</f>
        <v>74</v>
      </c>
    </row>
    <row r="87" spans="1:8" s="1" customFormat="1" x14ac:dyDescent="0.25">
      <c r="A87" s="474"/>
      <c r="B87" s="483"/>
      <c r="C87" s="480"/>
      <c r="D87" s="12" t="s">
        <v>8</v>
      </c>
      <c r="E87" s="8">
        <f t="shared" si="3"/>
        <v>222</v>
      </c>
      <c r="F87" s="13">
        <f>56.8+17.2</f>
        <v>74</v>
      </c>
      <c r="G87" s="13">
        <f>56.8+17.2</f>
        <v>74</v>
      </c>
      <c r="H87" s="13">
        <f>56.8+17.2</f>
        <v>74</v>
      </c>
    </row>
    <row r="88" spans="1:8" s="1" customFormat="1" x14ac:dyDescent="0.25">
      <c r="A88" s="474"/>
      <c r="B88" s="483"/>
      <c r="C88" s="480"/>
      <c r="D88" s="12" t="s">
        <v>9</v>
      </c>
      <c r="E88" s="8">
        <f t="shared" si="3"/>
        <v>0</v>
      </c>
      <c r="F88" s="13">
        <v>0</v>
      </c>
      <c r="G88" s="13">
        <v>0</v>
      </c>
      <c r="H88" s="14">
        <v>0</v>
      </c>
    </row>
    <row r="89" spans="1:8" s="1" customFormat="1" ht="30" x14ac:dyDescent="0.25">
      <c r="A89" s="474"/>
      <c r="B89" s="483"/>
      <c r="C89" s="480"/>
      <c r="D89" s="18" t="s">
        <v>10</v>
      </c>
      <c r="E89" s="8">
        <f t="shared" si="3"/>
        <v>0</v>
      </c>
      <c r="F89" s="13">
        <v>0</v>
      </c>
      <c r="G89" s="13">
        <v>0</v>
      </c>
      <c r="H89" s="14">
        <v>0</v>
      </c>
    </row>
    <row r="90" spans="1:8" s="1" customFormat="1" ht="30.75" thickBot="1" x14ac:dyDescent="0.3">
      <c r="A90" s="475"/>
      <c r="B90" s="484"/>
      <c r="C90" s="481"/>
      <c r="D90" s="19" t="s">
        <v>11</v>
      </c>
      <c r="E90" s="9">
        <f t="shared" si="3"/>
        <v>0</v>
      </c>
      <c r="F90" s="16">
        <v>0</v>
      </c>
      <c r="G90" s="16">
        <v>0</v>
      </c>
      <c r="H90" s="17">
        <v>0</v>
      </c>
    </row>
    <row r="91" spans="1:8" s="1" customFormat="1" ht="15" customHeight="1" x14ac:dyDescent="0.25">
      <c r="A91" s="488" t="s">
        <v>44</v>
      </c>
      <c r="B91" s="491" t="s">
        <v>59</v>
      </c>
      <c r="C91" s="479" t="s">
        <v>28</v>
      </c>
      <c r="D91" s="11" t="s">
        <v>7</v>
      </c>
      <c r="E91" s="6">
        <f t="shared" si="3"/>
        <v>1380.7</v>
      </c>
      <c r="F91" s="6">
        <f>F92+F93+F94+F95</f>
        <v>1380.7</v>
      </c>
      <c r="G91" s="6">
        <f>G92+G93+G94+G95</f>
        <v>0</v>
      </c>
      <c r="H91" s="7">
        <f>H92+H93+H94+H95</f>
        <v>0</v>
      </c>
    </row>
    <row r="92" spans="1:8" s="1" customFormat="1" ht="15" customHeight="1" x14ac:dyDescent="0.25">
      <c r="A92" s="489"/>
      <c r="B92" s="492"/>
      <c r="C92" s="480"/>
      <c r="D92" s="12" t="s">
        <v>8</v>
      </c>
      <c r="E92" s="8">
        <f t="shared" si="3"/>
        <v>41.4</v>
      </c>
      <c r="F92" s="13">
        <v>41.4</v>
      </c>
      <c r="G92" s="13">
        <v>0</v>
      </c>
      <c r="H92" s="14">
        <v>0</v>
      </c>
    </row>
    <row r="93" spans="1:8" s="1" customFormat="1" x14ac:dyDescent="0.25">
      <c r="A93" s="489"/>
      <c r="B93" s="492"/>
      <c r="C93" s="480"/>
      <c r="D93" s="12" t="s">
        <v>9</v>
      </c>
      <c r="E93" s="8">
        <f t="shared" si="3"/>
        <v>1339.3</v>
      </c>
      <c r="F93" s="13">
        <v>1339.3</v>
      </c>
      <c r="G93" s="13">
        <v>0</v>
      </c>
      <c r="H93" s="14">
        <v>0</v>
      </c>
    </row>
    <row r="94" spans="1:8" s="1" customFormat="1" ht="30" x14ac:dyDescent="0.25">
      <c r="A94" s="489"/>
      <c r="B94" s="492"/>
      <c r="C94" s="480"/>
      <c r="D94" s="18" t="s">
        <v>10</v>
      </c>
      <c r="E94" s="8">
        <f t="shared" si="3"/>
        <v>0</v>
      </c>
      <c r="F94" s="13">
        <v>0</v>
      </c>
      <c r="G94" s="13">
        <v>0</v>
      </c>
      <c r="H94" s="14">
        <v>0</v>
      </c>
    </row>
    <row r="95" spans="1:8" s="1" customFormat="1" ht="30.75" thickBot="1" x14ac:dyDescent="0.3">
      <c r="A95" s="490"/>
      <c r="B95" s="493"/>
      <c r="C95" s="481"/>
      <c r="D95" s="20" t="s">
        <v>11</v>
      </c>
      <c r="E95" s="21">
        <f t="shared" si="3"/>
        <v>0</v>
      </c>
      <c r="F95" s="22">
        <v>0</v>
      </c>
      <c r="G95" s="22">
        <v>0</v>
      </c>
      <c r="H95" s="23">
        <v>0</v>
      </c>
    </row>
    <row r="96" spans="1:8" s="1" customFormat="1" ht="15" customHeight="1" x14ac:dyDescent="0.25">
      <c r="A96" s="488" t="s">
        <v>45</v>
      </c>
      <c r="B96" s="491" t="s">
        <v>66</v>
      </c>
      <c r="C96" s="479" t="s">
        <v>28</v>
      </c>
      <c r="D96" s="11" t="s">
        <v>7</v>
      </c>
      <c r="E96" s="6">
        <f t="shared" si="3"/>
        <v>10834.4</v>
      </c>
      <c r="F96" s="6">
        <f>F97+F98+F99+F100</f>
        <v>3622.8</v>
      </c>
      <c r="G96" s="6">
        <f>G97+G98+G99+G100</f>
        <v>3552.1</v>
      </c>
      <c r="H96" s="7">
        <f>H97+H98+H99+H100</f>
        <v>3659.5</v>
      </c>
    </row>
    <row r="97" spans="1:8" s="1" customFormat="1" ht="15" customHeight="1" x14ac:dyDescent="0.25">
      <c r="A97" s="489"/>
      <c r="B97" s="492"/>
      <c r="C97" s="480"/>
      <c r="D97" s="12" t="s">
        <v>8</v>
      </c>
      <c r="E97" s="8">
        <f t="shared" si="3"/>
        <v>0</v>
      </c>
      <c r="F97" s="13">
        <v>0</v>
      </c>
      <c r="G97" s="13">
        <v>0</v>
      </c>
      <c r="H97" s="14">
        <v>0</v>
      </c>
    </row>
    <row r="98" spans="1:8" s="1" customFormat="1" x14ac:dyDescent="0.25">
      <c r="A98" s="489"/>
      <c r="B98" s="492"/>
      <c r="C98" s="480"/>
      <c r="D98" s="12" t="s">
        <v>9</v>
      </c>
      <c r="E98" s="8">
        <f t="shared" si="3"/>
        <v>0</v>
      </c>
      <c r="F98" s="13">
        <v>0</v>
      </c>
      <c r="G98" s="13">
        <v>0</v>
      </c>
      <c r="H98" s="14">
        <v>0</v>
      </c>
    </row>
    <row r="99" spans="1:8" s="1" customFormat="1" ht="30" x14ac:dyDescent="0.25">
      <c r="A99" s="489"/>
      <c r="B99" s="492"/>
      <c r="C99" s="480"/>
      <c r="D99" s="18" t="s">
        <v>10</v>
      </c>
      <c r="E99" s="8">
        <f t="shared" si="3"/>
        <v>10834.4</v>
      </c>
      <c r="F99" s="13">
        <v>3622.8</v>
      </c>
      <c r="G99" s="13">
        <v>3552.1</v>
      </c>
      <c r="H99" s="14">
        <v>3659.5</v>
      </c>
    </row>
    <row r="100" spans="1:8" s="1" customFormat="1" ht="30.75" thickBot="1" x14ac:dyDescent="0.3">
      <c r="A100" s="490"/>
      <c r="B100" s="493"/>
      <c r="C100" s="481"/>
      <c r="D100" s="20" t="s">
        <v>11</v>
      </c>
      <c r="E100" s="21">
        <f t="shared" si="3"/>
        <v>0</v>
      </c>
      <c r="F100" s="22">
        <v>0</v>
      </c>
      <c r="G100" s="22">
        <v>0</v>
      </c>
      <c r="H100" s="23">
        <v>0</v>
      </c>
    </row>
    <row r="101" spans="1:8" s="1" customFormat="1" ht="15" customHeight="1" x14ac:dyDescent="0.25">
      <c r="A101" s="488" t="s">
        <v>46</v>
      </c>
      <c r="B101" s="491" t="s">
        <v>67</v>
      </c>
      <c r="C101" s="479" t="s">
        <v>28</v>
      </c>
      <c r="D101" s="11" t="s">
        <v>7</v>
      </c>
      <c r="E101" s="6">
        <f t="shared" si="3"/>
        <v>26282</v>
      </c>
      <c r="F101" s="6">
        <f>F102+F103+F104+F105</f>
        <v>8876.5</v>
      </c>
      <c r="G101" s="6">
        <f>G102+G103+G104+G105</f>
        <v>8876.5</v>
      </c>
      <c r="H101" s="7">
        <f>H102+H103+H104+H105</f>
        <v>8529</v>
      </c>
    </row>
    <row r="102" spans="1:8" s="1" customFormat="1" ht="15" customHeight="1" x14ac:dyDescent="0.25">
      <c r="A102" s="489"/>
      <c r="B102" s="492"/>
      <c r="C102" s="480"/>
      <c r="D102" s="12" t="s">
        <v>8</v>
      </c>
      <c r="E102" s="8">
        <f t="shared" si="3"/>
        <v>0</v>
      </c>
      <c r="F102" s="13">
        <v>0</v>
      </c>
      <c r="G102" s="13">
        <v>0</v>
      </c>
      <c r="H102" s="14">
        <v>0</v>
      </c>
    </row>
    <row r="103" spans="1:8" s="1" customFormat="1" x14ac:dyDescent="0.25">
      <c r="A103" s="489"/>
      <c r="B103" s="492"/>
      <c r="C103" s="480"/>
      <c r="D103" s="12" t="s">
        <v>9</v>
      </c>
      <c r="E103" s="8">
        <f t="shared" si="3"/>
        <v>0</v>
      </c>
      <c r="F103" s="13">
        <v>0</v>
      </c>
      <c r="G103" s="13">
        <v>0</v>
      </c>
      <c r="H103" s="14">
        <v>0</v>
      </c>
    </row>
    <row r="104" spans="1:8" s="1" customFormat="1" ht="30" x14ac:dyDescent="0.25">
      <c r="A104" s="489"/>
      <c r="B104" s="492"/>
      <c r="C104" s="480"/>
      <c r="D104" s="18" t="s">
        <v>10</v>
      </c>
      <c r="E104" s="8">
        <f t="shared" si="3"/>
        <v>26282</v>
      </c>
      <c r="F104" s="13">
        <v>8876.5</v>
      </c>
      <c r="G104" s="13">
        <v>8876.5</v>
      </c>
      <c r="H104" s="14">
        <v>8529</v>
      </c>
    </row>
    <row r="105" spans="1:8" s="1" customFormat="1" ht="30.75" thickBot="1" x14ac:dyDescent="0.3">
      <c r="A105" s="490"/>
      <c r="B105" s="493"/>
      <c r="C105" s="481"/>
      <c r="D105" s="20" t="s">
        <v>11</v>
      </c>
      <c r="E105" s="21">
        <f t="shared" si="3"/>
        <v>0</v>
      </c>
      <c r="F105" s="22">
        <v>0</v>
      </c>
      <c r="G105" s="22">
        <v>0</v>
      </c>
      <c r="H105" s="23">
        <v>0</v>
      </c>
    </row>
    <row r="106" spans="1:8" s="1" customFormat="1" ht="15" customHeight="1" x14ac:dyDescent="0.25">
      <c r="A106" s="488" t="s">
        <v>50</v>
      </c>
      <c r="B106" s="491" t="s">
        <v>68</v>
      </c>
      <c r="C106" s="479" t="s">
        <v>28</v>
      </c>
      <c r="D106" s="11" t="s">
        <v>7</v>
      </c>
      <c r="E106" s="6">
        <f t="shared" si="3"/>
        <v>19191.900000000001</v>
      </c>
      <c r="F106" s="6">
        <f>F107+F108+F109+F110</f>
        <v>4340.1000000000004</v>
      </c>
      <c r="G106" s="6">
        <f>G107+G108+G109+G110</f>
        <v>6171.6</v>
      </c>
      <c r="H106" s="7">
        <f>H107+H108+H109+H110</f>
        <v>8680.2000000000007</v>
      </c>
    </row>
    <row r="107" spans="1:8" s="1" customFormat="1" ht="15" customHeight="1" x14ac:dyDescent="0.25">
      <c r="A107" s="489"/>
      <c r="B107" s="492"/>
      <c r="C107" s="480"/>
      <c r="D107" s="12" t="s">
        <v>8</v>
      </c>
      <c r="E107" s="8">
        <f t="shared" si="3"/>
        <v>0</v>
      </c>
      <c r="F107" s="13">
        <v>0</v>
      </c>
      <c r="G107" s="13">
        <v>0</v>
      </c>
      <c r="H107" s="14">
        <v>0</v>
      </c>
    </row>
    <row r="108" spans="1:8" s="1" customFormat="1" x14ac:dyDescent="0.25">
      <c r="A108" s="489"/>
      <c r="B108" s="492"/>
      <c r="C108" s="480"/>
      <c r="D108" s="12" t="s">
        <v>9</v>
      </c>
      <c r="E108" s="8">
        <f t="shared" si="3"/>
        <v>0</v>
      </c>
      <c r="F108" s="13">
        <v>0</v>
      </c>
      <c r="G108" s="13">
        <v>0</v>
      </c>
      <c r="H108" s="14">
        <v>0</v>
      </c>
    </row>
    <row r="109" spans="1:8" s="1" customFormat="1" ht="30" x14ac:dyDescent="0.25">
      <c r="A109" s="489"/>
      <c r="B109" s="492"/>
      <c r="C109" s="480"/>
      <c r="D109" s="18" t="s">
        <v>10</v>
      </c>
      <c r="E109" s="8">
        <f t="shared" si="3"/>
        <v>19191.900000000001</v>
      </c>
      <c r="F109" s="13">
        <v>4340.1000000000004</v>
      </c>
      <c r="G109" s="13">
        <v>6171.6</v>
      </c>
      <c r="H109" s="14">
        <v>8680.2000000000007</v>
      </c>
    </row>
    <row r="110" spans="1:8" s="1" customFormat="1" ht="34.5" customHeight="1" thickBot="1" x14ac:dyDescent="0.3">
      <c r="A110" s="490"/>
      <c r="B110" s="493"/>
      <c r="C110" s="481"/>
      <c r="D110" s="20" t="s">
        <v>11</v>
      </c>
      <c r="E110" s="21">
        <f t="shared" si="3"/>
        <v>0</v>
      </c>
      <c r="F110" s="22">
        <v>0</v>
      </c>
      <c r="G110" s="22">
        <v>0</v>
      </c>
      <c r="H110" s="23">
        <v>0</v>
      </c>
    </row>
    <row r="111" spans="1:8" s="1" customFormat="1" ht="15" customHeight="1" x14ac:dyDescent="0.25">
      <c r="A111" s="488" t="s">
        <v>51</v>
      </c>
      <c r="B111" s="491" t="s">
        <v>69</v>
      </c>
      <c r="C111" s="479" t="s">
        <v>28</v>
      </c>
      <c r="D111" s="11" t="s">
        <v>7</v>
      </c>
      <c r="E111" s="6">
        <f t="shared" si="3"/>
        <v>16483.199999999997</v>
      </c>
      <c r="F111" s="6">
        <f>F112+F113+F114+F115</f>
        <v>5494.4</v>
      </c>
      <c r="G111" s="6">
        <f>G112+G113+G114+G115</f>
        <v>5494.4</v>
      </c>
      <c r="H111" s="7">
        <f>H112+H113+H114+H115</f>
        <v>5494.4</v>
      </c>
    </row>
    <row r="112" spans="1:8" s="1" customFormat="1" ht="15" customHeight="1" x14ac:dyDescent="0.25">
      <c r="A112" s="489"/>
      <c r="B112" s="492"/>
      <c r="C112" s="480"/>
      <c r="D112" s="12" t="s">
        <v>8</v>
      </c>
      <c r="E112" s="8">
        <f t="shared" si="3"/>
        <v>0</v>
      </c>
      <c r="F112" s="13">
        <v>0</v>
      </c>
      <c r="G112" s="13">
        <v>0</v>
      </c>
      <c r="H112" s="14">
        <v>0</v>
      </c>
    </row>
    <row r="113" spans="1:8" s="1" customFormat="1" x14ac:dyDescent="0.25">
      <c r="A113" s="489"/>
      <c r="B113" s="492"/>
      <c r="C113" s="480"/>
      <c r="D113" s="12" t="s">
        <v>9</v>
      </c>
      <c r="E113" s="8">
        <f t="shared" si="3"/>
        <v>0</v>
      </c>
      <c r="F113" s="13">
        <v>0</v>
      </c>
      <c r="G113" s="13">
        <v>0</v>
      </c>
      <c r="H113" s="14">
        <v>0</v>
      </c>
    </row>
    <row r="114" spans="1:8" s="1" customFormat="1" ht="30" x14ac:dyDescent="0.25">
      <c r="A114" s="489"/>
      <c r="B114" s="492"/>
      <c r="C114" s="480"/>
      <c r="D114" s="18" t="s">
        <v>10</v>
      </c>
      <c r="E114" s="8">
        <f t="shared" si="3"/>
        <v>16483.199999999997</v>
      </c>
      <c r="F114" s="13">
        <v>5494.4</v>
      </c>
      <c r="G114" s="13">
        <v>5494.4</v>
      </c>
      <c r="H114" s="13">
        <v>5494.4</v>
      </c>
    </row>
    <row r="115" spans="1:8" s="1" customFormat="1" ht="30.75" thickBot="1" x14ac:dyDescent="0.3">
      <c r="A115" s="490"/>
      <c r="B115" s="493"/>
      <c r="C115" s="481"/>
      <c r="D115" s="20" t="s">
        <v>11</v>
      </c>
      <c r="E115" s="21">
        <f t="shared" ref="E115:E125" si="4">F115+G115+H115</f>
        <v>0</v>
      </c>
      <c r="F115" s="22">
        <v>0</v>
      </c>
      <c r="G115" s="22">
        <v>0</v>
      </c>
      <c r="H115" s="23">
        <v>0</v>
      </c>
    </row>
    <row r="116" spans="1:8" s="1" customFormat="1" ht="15" customHeight="1" x14ac:dyDescent="0.25">
      <c r="A116" s="488" t="s">
        <v>52</v>
      </c>
      <c r="B116" s="491" t="s">
        <v>70</v>
      </c>
      <c r="C116" s="479" t="s">
        <v>28</v>
      </c>
      <c r="D116" s="11" t="s">
        <v>7</v>
      </c>
      <c r="E116" s="6">
        <f t="shared" si="4"/>
        <v>1516.2</v>
      </c>
      <c r="F116" s="6">
        <f>F117+F118+F119+F120</f>
        <v>1516.2</v>
      </c>
      <c r="G116" s="6">
        <f>G117+G118+G119+G120</f>
        <v>0</v>
      </c>
      <c r="H116" s="7">
        <f>H117+H118+H119+H120</f>
        <v>0</v>
      </c>
    </row>
    <row r="117" spans="1:8" s="1" customFormat="1" ht="15" customHeight="1" x14ac:dyDescent="0.25">
      <c r="A117" s="489"/>
      <c r="B117" s="492"/>
      <c r="C117" s="480"/>
      <c r="D117" s="12" t="s">
        <v>8</v>
      </c>
      <c r="E117" s="8">
        <f t="shared" si="4"/>
        <v>0</v>
      </c>
      <c r="F117" s="13">
        <v>0</v>
      </c>
      <c r="G117" s="13">
        <v>0</v>
      </c>
      <c r="H117" s="14">
        <v>0</v>
      </c>
    </row>
    <row r="118" spans="1:8" s="1" customFormat="1" x14ac:dyDescent="0.25">
      <c r="A118" s="489"/>
      <c r="B118" s="492"/>
      <c r="C118" s="480"/>
      <c r="D118" s="12" t="s">
        <v>9</v>
      </c>
      <c r="E118" s="8">
        <f t="shared" si="4"/>
        <v>0</v>
      </c>
      <c r="F118" s="13">
        <v>0</v>
      </c>
      <c r="G118" s="13">
        <v>0</v>
      </c>
      <c r="H118" s="14">
        <v>0</v>
      </c>
    </row>
    <row r="119" spans="1:8" s="1" customFormat="1" ht="30" x14ac:dyDescent="0.25">
      <c r="A119" s="489"/>
      <c r="B119" s="492"/>
      <c r="C119" s="480"/>
      <c r="D119" s="18" t="s">
        <v>10</v>
      </c>
      <c r="E119" s="8">
        <f t="shared" si="4"/>
        <v>1516.2</v>
      </c>
      <c r="F119" s="13">
        <v>1516.2</v>
      </c>
      <c r="G119" s="13">
        <v>0</v>
      </c>
      <c r="H119" s="14">
        <v>0</v>
      </c>
    </row>
    <row r="120" spans="1:8" s="1" customFormat="1" ht="30.75" thickBot="1" x14ac:dyDescent="0.3">
      <c r="A120" s="490"/>
      <c r="B120" s="493"/>
      <c r="C120" s="481"/>
      <c r="D120" s="20" t="s">
        <v>11</v>
      </c>
      <c r="E120" s="21">
        <f t="shared" si="4"/>
        <v>0</v>
      </c>
      <c r="F120" s="22">
        <v>0</v>
      </c>
      <c r="G120" s="22">
        <v>0</v>
      </c>
      <c r="H120" s="23">
        <v>0</v>
      </c>
    </row>
    <row r="121" spans="1:8" s="1" customFormat="1" ht="15" customHeight="1" x14ac:dyDescent="0.25">
      <c r="A121" s="488" t="s">
        <v>53</v>
      </c>
      <c r="B121" s="491" t="s">
        <v>71</v>
      </c>
      <c r="C121" s="479" t="s">
        <v>28</v>
      </c>
      <c r="D121" s="11" t="s">
        <v>7</v>
      </c>
      <c r="E121" s="6">
        <f t="shared" si="4"/>
        <v>19031</v>
      </c>
      <c r="F121" s="6">
        <f>F122+F123+F124+F125</f>
        <v>7922</v>
      </c>
      <c r="G121" s="6">
        <f>G122+G123+G124+G125</f>
        <v>3127.3</v>
      </c>
      <c r="H121" s="7">
        <f>H122+H123+H124+H125</f>
        <v>7981.7</v>
      </c>
    </row>
    <row r="122" spans="1:8" s="1" customFormat="1" ht="15" customHeight="1" x14ac:dyDescent="0.25">
      <c r="A122" s="489"/>
      <c r="B122" s="492"/>
      <c r="C122" s="480"/>
      <c r="D122" s="12" t="s">
        <v>8</v>
      </c>
      <c r="E122" s="8">
        <f t="shared" si="4"/>
        <v>0</v>
      </c>
      <c r="F122" s="13">
        <v>0</v>
      </c>
      <c r="G122" s="13">
        <v>0</v>
      </c>
      <c r="H122" s="14">
        <v>0</v>
      </c>
    </row>
    <row r="123" spans="1:8" s="1" customFormat="1" x14ac:dyDescent="0.25">
      <c r="A123" s="489"/>
      <c r="B123" s="492"/>
      <c r="C123" s="480"/>
      <c r="D123" s="12" t="s">
        <v>9</v>
      </c>
      <c r="E123" s="8">
        <f t="shared" si="4"/>
        <v>0</v>
      </c>
      <c r="F123" s="13">
        <v>0</v>
      </c>
      <c r="G123" s="13">
        <v>0</v>
      </c>
      <c r="H123" s="14">
        <v>0</v>
      </c>
    </row>
    <row r="124" spans="1:8" s="1" customFormat="1" ht="30" x14ac:dyDescent="0.25">
      <c r="A124" s="489"/>
      <c r="B124" s="492"/>
      <c r="C124" s="480"/>
      <c r="D124" s="18" t="s">
        <v>10</v>
      </c>
      <c r="E124" s="8">
        <f t="shared" si="4"/>
        <v>19031</v>
      </c>
      <c r="F124" s="13">
        <v>7922</v>
      </c>
      <c r="G124" s="13">
        <v>3127.3</v>
      </c>
      <c r="H124" s="14">
        <v>7981.7</v>
      </c>
    </row>
    <row r="125" spans="1:8" s="1" customFormat="1" ht="30.75" thickBot="1" x14ac:dyDescent="0.3">
      <c r="A125" s="490"/>
      <c r="B125" s="493"/>
      <c r="C125" s="481"/>
      <c r="D125" s="20" t="s">
        <v>11</v>
      </c>
      <c r="E125" s="21">
        <f t="shared" si="4"/>
        <v>0</v>
      </c>
      <c r="F125" s="22">
        <v>0</v>
      </c>
      <c r="G125" s="22">
        <v>0</v>
      </c>
      <c r="H125" s="23">
        <v>0</v>
      </c>
    </row>
    <row r="126" spans="1:8" s="1" customFormat="1" ht="15" customHeight="1" x14ac:dyDescent="0.25">
      <c r="A126" s="488" t="s">
        <v>54</v>
      </c>
      <c r="B126" s="491" t="s">
        <v>72</v>
      </c>
      <c r="C126" s="479" t="s">
        <v>28</v>
      </c>
      <c r="D126" s="11" t="s">
        <v>7</v>
      </c>
      <c r="E126" s="6">
        <f>F126+G126+H126</f>
        <v>1319.1</v>
      </c>
      <c r="F126" s="6">
        <f>F127+F128+F129+F130</f>
        <v>398</v>
      </c>
      <c r="G126" s="6">
        <f>G127+G128+G129+G130</f>
        <v>299.8</v>
      </c>
      <c r="H126" s="7">
        <f>H127+H128+H129+H130</f>
        <v>621.29999999999995</v>
      </c>
    </row>
    <row r="127" spans="1:8" s="1" customFormat="1" ht="15" customHeight="1" x14ac:dyDescent="0.25">
      <c r="A127" s="489"/>
      <c r="B127" s="492"/>
      <c r="C127" s="480"/>
      <c r="D127" s="12" t="s">
        <v>8</v>
      </c>
      <c r="E127" s="8">
        <f>F127+G127+H127</f>
        <v>0</v>
      </c>
      <c r="F127" s="13">
        <v>0</v>
      </c>
      <c r="G127" s="13">
        <v>0</v>
      </c>
      <c r="H127" s="14">
        <v>0</v>
      </c>
    </row>
    <row r="128" spans="1:8" s="1" customFormat="1" x14ac:dyDescent="0.25">
      <c r="A128" s="489"/>
      <c r="B128" s="492"/>
      <c r="C128" s="480"/>
      <c r="D128" s="12" t="s">
        <v>9</v>
      </c>
      <c r="E128" s="8">
        <f>F128+G128+H128</f>
        <v>0</v>
      </c>
      <c r="F128" s="13">
        <v>0</v>
      </c>
      <c r="G128" s="13">
        <v>0</v>
      </c>
      <c r="H128" s="14">
        <v>0</v>
      </c>
    </row>
    <row r="129" spans="1:8" s="1" customFormat="1" ht="30" x14ac:dyDescent="0.25">
      <c r="A129" s="489"/>
      <c r="B129" s="492"/>
      <c r="C129" s="480"/>
      <c r="D129" s="18" t="s">
        <v>10</v>
      </c>
      <c r="E129" s="8">
        <f>F129+G129+H129</f>
        <v>1319.1</v>
      </c>
      <c r="F129" s="13">
        <v>398</v>
      </c>
      <c r="G129" s="13">
        <v>299.8</v>
      </c>
      <c r="H129" s="14">
        <v>621.29999999999995</v>
      </c>
    </row>
    <row r="130" spans="1:8" s="1" customFormat="1" ht="30.75" thickBot="1" x14ac:dyDescent="0.3">
      <c r="A130" s="490"/>
      <c r="B130" s="493"/>
      <c r="C130" s="481"/>
      <c r="D130" s="20" t="s">
        <v>11</v>
      </c>
      <c r="E130" s="21">
        <f>F130+G130+H130</f>
        <v>0</v>
      </c>
      <c r="F130" s="22">
        <v>0</v>
      </c>
      <c r="G130" s="22">
        <v>0</v>
      </c>
      <c r="H130" s="23">
        <v>0</v>
      </c>
    </row>
    <row r="131" spans="1:8" s="1" customFormat="1" ht="20.25" customHeight="1" x14ac:dyDescent="0.25">
      <c r="A131" s="470" t="s">
        <v>31</v>
      </c>
      <c r="B131" s="485" t="s">
        <v>32</v>
      </c>
      <c r="C131" s="467" t="s">
        <v>27</v>
      </c>
      <c r="D131" s="63" t="s">
        <v>7</v>
      </c>
      <c r="E131" s="5">
        <f>E132+E133+E134+E135</f>
        <v>18378.399999999998</v>
      </c>
      <c r="F131" s="5">
        <f>F132+F133+F134+F135</f>
        <v>7386.7999999999993</v>
      </c>
      <c r="G131" s="5">
        <f>G132+G133+G134+G135</f>
        <v>5203.3999999999996</v>
      </c>
      <c r="H131" s="5">
        <f>H132+H133+H134+H135</f>
        <v>5788.2</v>
      </c>
    </row>
    <row r="132" spans="1:8" s="1" customFormat="1" x14ac:dyDescent="0.25">
      <c r="A132" s="471"/>
      <c r="B132" s="486"/>
      <c r="C132" s="468"/>
      <c r="D132" s="64" t="s">
        <v>8</v>
      </c>
      <c r="E132" s="8">
        <f t="shared" ref="E132:H135" si="5">E137+E142+E147+E152</f>
        <v>16819.8</v>
      </c>
      <c r="F132" s="8">
        <f t="shared" si="5"/>
        <v>5828.2</v>
      </c>
      <c r="G132" s="8">
        <f t="shared" si="5"/>
        <v>5203.3999999999996</v>
      </c>
      <c r="H132" s="8">
        <f t="shared" si="5"/>
        <v>5788.2</v>
      </c>
    </row>
    <row r="133" spans="1:8" s="1" customFormat="1" x14ac:dyDescent="0.25">
      <c r="A133" s="471"/>
      <c r="B133" s="486"/>
      <c r="C133" s="468"/>
      <c r="D133" s="64" t="s">
        <v>9</v>
      </c>
      <c r="E133" s="8">
        <f t="shared" si="5"/>
        <v>1558.6</v>
      </c>
      <c r="F133" s="8">
        <f t="shared" si="5"/>
        <v>1558.6</v>
      </c>
      <c r="G133" s="8">
        <f t="shared" si="5"/>
        <v>0</v>
      </c>
      <c r="H133" s="8">
        <f t="shared" si="5"/>
        <v>0</v>
      </c>
    </row>
    <row r="134" spans="1:8" s="1" customFormat="1" ht="29.25" x14ac:dyDescent="0.25">
      <c r="A134" s="471"/>
      <c r="B134" s="486"/>
      <c r="C134" s="468"/>
      <c r="D134" s="66" t="s">
        <v>10</v>
      </c>
      <c r="E134" s="8">
        <f t="shared" si="5"/>
        <v>0</v>
      </c>
      <c r="F134" s="8">
        <f t="shared" si="5"/>
        <v>0</v>
      </c>
      <c r="G134" s="8">
        <f t="shared" si="5"/>
        <v>0</v>
      </c>
      <c r="H134" s="8">
        <f t="shared" si="5"/>
        <v>0</v>
      </c>
    </row>
    <row r="135" spans="1:8" s="1" customFormat="1" ht="31.5" customHeight="1" thickBot="1" x14ac:dyDescent="0.3">
      <c r="A135" s="472"/>
      <c r="B135" s="487"/>
      <c r="C135" s="469"/>
      <c r="D135" s="67" t="s">
        <v>11</v>
      </c>
      <c r="E135" s="10">
        <f t="shared" si="5"/>
        <v>0</v>
      </c>
      <c r="F135" s="10">
        <f t="shared" si="5"/>
        <v>0</v>
      </c>
      <c r="G135" s="10">
        <f t="shared" si="5"/>
        <v>0</v>
      </c>
      <c r="H135" s="10">
        <f t="shared" si="5"/>
        <v>0</v>
      </c>
    </row>
    <row r="136" spans="1:8" s="1" customFormat="1" x14ac:dyDescent="0.25">
      <c r="A136" s="494" t="s">
        <v>24</v>
      </c>
      <c r="B136" s="497" t="s">
        <v>73</v>
      </c>
      <c r="C136" s="500" t="s">
        <v>30</v>
      </c>
      <c r="D136" s="39" t="s">
        <v>7</v>
      </c>
      <c r="E136" s="40">
        <f t="shared" ref="E136:E145" si="6">F136+G136+H136</f>
        <v>13277.4</v>
      </c>
      <c r="F136" s="41">
        <f>F137+F138+F139+F140</f>
        <v>4647.3999999999996</v>
      </c>
      <c r="G136" s="41">
        <f>G137+G138+G139+G140</f>
        <v>4022.6</v>
      </c>
      <c r="H136" s="42">
        <f>H137+H138+H139+H140</f>
        <v>4607.3999999999996</v>
      </c>
    </row>
    <row r="137" spans="1:8" s="1" customFormat="1" x14ac:dyDescent="0.25">
      <c r="A137" s="495"/>
      <c r="B137" s="498"/>
      <c r="C137" s="501"/>
      <c r="D137" s="43" t="s">
        <v>8</v>
      </c>
      <c r="E137" s="44">
        <f t="shared" si="6"/>
        <v>13277.4</v>
      </c>
      <c r="F137" s="45">
        <f>4612+35.4</f>
        <v>4647.3999999999996</v>
      </c>
      <c r="G137" s="45">
        <v>4022.6</v>
      </c>
      <c r="H137" s="46">
        <v>4607.3999999999996</v>
      </c>
    </row>
    <row r="138" spans="1:8" s="1" customFormat="1" x14ac:dyDescent="0.25">
      <c r="A138" s="495"/>
      <c r="B138" s="498"/>
      <c r="C138" s="501"/>
      <c r="D138" s="43" t="s">
        <v>9</v>
      </c>
      <c r="E138" s="44">
        <f t="shared" si="6"/>
        <v>0</v>
      </c>
      <c r="F138" s="45">
        <v>0</v>
      </c>
      <c r="G138" s="45">
        <v>0</v>
      </c>
      <c r="H138" s="46">
        <v>0</v>
      </c>
    </row>
    <row r="139" spans="1:8" s="1" customFormat="1" ht="30" customHeight="1" x14ac:dyDescent="0.25">
      <c r="A139" s="495"/>
      <c r="B139" s="498"/>
      <c r="C139" s="501"/>
      <c r="D139" s="47" t="s">
        <v>10</v>
      </c>
      <c r="E139" s="44">
        <f t="shared" si="6"/>
        <v>0</v>
      </c>
      <c r="F139" s="45">
        <v>0</v>
      </c>
      <c r="G139" s="45">
        <v>0</v>
      </c>
      <c r="H139" s="46">
        <v>0</v>
      </c>
    </row>
    <row r="140" spans="1:8" s="1" customFormat="1" ht="30" customHeight="1" thickBot="1" x14ac:dyDescent="0.3">
      <c r="A140" s="496"/>
      <c r="B140" s="499"/>
      <c r="C140" s="502"/>
      <c r="D140" s="48" t="s">
        <v>11</v>
      </c>
      <c r="E140" s="49">
        <f t="shared" si="6"/>
        <v>0</v>
      </c>
      <c r="F140" s="50">
        <v>0</v>
      </c>
      <c r="G140" s="50">
        <v>0</v>
      </c>
      <c r="H140" s="51">
        <v>0</v>
      </c>
    </row>
    <row r="141" spans="1:8" s="1" customFormat="1" x14ac:dyDescent="0.25">
      <c r="A141" s="494" t="s">
        <v>47</v>
      </c>
      <c r="B141" s="497" t="s">
        <v>74</v>
      </c>
      <c r="C141" s="500" t="s">
        <v>30</v>
      </c>
      <c r="D141" s="39" t="s">
        <v>7</v>
      </c>
      <c r="E141" s="40">
        <f t="shared" si="6"/>
        <v>1143.5999999999999</v>
      </c>
      <c r="F141" s="41">
        <f>F142+F143+F144+F145</f>
        <v>1143.5999999999999</v>
      </c>
      <c r="G141" s="41">
        <f>G142+G143+G144+G145</f>
        <v>0</v>
      </c>
      <c r="H141" s="42">
        <f>H142+H143+H144+H145</f>
        <v>0</v>
      </c>
    </row>
    <row r="142" spans="1:8" s="1" customFormat="1" x14ac:dyDescent="0.25">
      <c r="A142" s="495"/>
      <c r="B142" s="498"/>
      <c r="C142" s="501"/>
      <c r="D142" s="43" t="s">
        <v>8</v>
      </c>
      <c r="E142" s="44">
        <f t="shared" si="6"/>
        <v>0</v>
      </c>
      <c r="F142" s="45">
        <v>0</v>
      </c>
      <c r="G142" s="45">
        <v>0</v>
      </c>
      <c r="H142" s="46">
        <v>0</v>
      </c>
    </row>
    <row r="143" spans="1:8" s="1" customFormat="1" x14ac:dyDescent="0.25">
      <c r="A143" s="495"/>
      <c r="B143" s="498"/>
      <c r="C143" s="501"/>
      <c r="D143" s="43" t="s">
        <v>9</v>
      </c>
      <c r="E143" s="44">
        <f t="shared" si="6"/>
        <v>1143.5999999999999</v>
      </c>
      <c r="F143" s="45">
        <v>1143.5999999999999</v>
      </c>
      <c r="G143" s="45">
        <v>0</v>
      </c>
      <c r="H143" s="46">
        <v>0</v>
      </c>
    </row>
    <row r="144" spans="1:8" s="1" customFormat="1" ht="30" customHeight="1" x14ac:dyDescent="0.25">
      <c r="A144" s="495"/>
      <c r="B144" s="498"/>
      <c r="C144" s="501"/>
      <c r="D144" s="47" t="s">
        <v>10</v>
      </c>
      <c r="E144" s="44">
        <f t="shared" si="6"/>
        <v>0</v>
      </c>
      <c r="F144" s="45">
        <v>0</v>
      </c>
      <c r="G144" s="45">
        <v>0</v>
      </c>
      <c r="H144" s="46">
        <v>0</v>
      </c>
    </row>
    <row r="145" spans="1:8" s="1" customFormat="1" ht="30" customHeight="1" thickBot="1" x14ac:dyDescent="0.3">
      <c r="A145" s="496"/>
      <c r="B145" s="499"/>
      <c r="C145" s="502"/>
      <c r="D145" s="48" t="s">
        <v>11</v>
      </c>
      <c r="E145" s="49">
        <f t="shared" si="6"/>
        <v>0</v>
      </c>
      <c r="F145" s="50">
        <v>0</v>
      </c>
      <c r="G145" s="50">
        <v>0</v>
      </c>
      <c r="H145" s="51">
        <v>0</v>
      </c>
    </row>
    <row r="146" spans="1:8" s="1" customFormat="1" ht="15" customHeight="1" x14ac:dyDescent="0.25">
      <c r="A146" s="503" t="s">
        <v>48</v>
      </c>
      <c r="B146" s="506" t="s">
        <v>75</v>
      </c>
      <c r="C146" s="509" t="s">
        <v>30</v>
      </c>
      <c r="D146" s="52" t="s">
        <v>7</v>
      </c>
      <c r="E146" s="49">
        <f t="shared" ref="E146:E155" si="7">G146+H146+F146</f>
        <v>3542.3999999999996</v>
      </c>
      <c r="F146" s="49">
        <f>F147+F148+F149+F150</f>
        <v>1180.8</v>
      </c>
      <c r="G146" s="49">
        <f>G147+G148+G149+G150</f>
        <v>1180.8</v>
      </c>
      <c r="H146" s="53">
        <f>H147+H148+H149+H150</f>
        <v>1180.8</v>
      </c>
    </row>
    <row r="147" spans="1:8" s="1" customFormat="1" x14ac:dyDescent="0.25">
      <c r="A147" s="504"/>
      <c r="B147" s="507"/>
      <c r="C147" s="510"/>
      <c r="D147" s="43" t="s">
        <v>8</v>
      </c>
      <c r="E147" s="44">
        <f t="shared" si="7"/>
        <v>3542.3999999999996</v>
      </c>
      <c r="F147" s="45">
        <v>1180.8</v>
      </c>
      <c r="G147" s="45">
        <v>1180.8</v>
      </c>
      <c r="H147" s="46">
        <v>1180.8</v>
      </c>
    </row>
    <row r="148" spans="1:8" s="1" customFormat="1" x14ac:dyDescent="0.25">
      <c r="A148" s="504"/>
      <c r="B148" s="507"/>
      <c r="C148" s="510"/>
      <c r="D148" s="43" t="s">
        <v>9</v>
      </c>
      <c r="E148" s="44">
        <f t="shared" si="7"/>
        <v>0</v>
      </c>
      <c r="F148" s="45">
        <v>0</v>
      </c>
      <c r="G148" s="45">
        <v>0</v>
      </c>
      <c r="H148" s="46">
        <v>0</v>
      </c>
    </row>
    <row r="149" spans="1:8" s="1" customFormat="1" ht="30.75" customHeight="1" x14ac:dyDescent="0.25">
      <c r="A149" s="504"/>
      <c r="B149" s="507"/>
      <c r="C149" s="510"/>
      <c r="D149" s="47" t="s">
        <v>10</v>
      </c>
      <c r="E149" s="44">
        <f t="shared" si="7"/>
        <v>0</v>
      </c>
      <c r="F149" s="45">
        <v>0</v>
      </c>
      <c r="G149" s="45">
        <v>0</v>
      </c>
      <c r="H149" s="46">
        <v>0</v>
      </c>
    </row>
    <row r="150" spans="1:8" s="1" customFormat="1" ht="28.5" customHeight="1" thickBot="1" x14ac:dyDescent="0.3">
      <c r="A150" s="505"/>
      <c r="B150" s="508"/>
      <c r="C150" s="511"/>
      <c r="D150" s="48" t="s">
        <v>11</v>
      </c>
      <c r="E150" s="54">
        <f t="shared" si="7"/>
        <v>0</v>
      </c>
      <c r="F150" s="50">
        <v>0</v>
      </c>
      <c r="G150" s="50">
        <v>0</v>
      </c>
      <c r="H150" s="51">
        <v>0</v>
      </c>
    </row>
    <row r="151" spans="1:8" s="1" customFormat="1" ht="15" customHeight="1" x14ac:dyDescent="0.25">
      <c r="A151" s="503" t="s">
        <v>49</v>
      </c>
      <c r="B151" s="506" t="s">
        <v>76</v>
      </c>
      <c r="C151" s="509" t="s">
        <v>30</v>
      </c>
      <c r="D151" s="52" t="s">
        <v>7</v>
      </c>
      <c r="E151" s="49">
        <f t="shared" si="7"/>
        <v>415</v>
      </c>
      <c r="F151" s="49">
        <f>F152+F153+F154+F155</f>
        <v>415</v>
      </c>
      <c r="G151" s="49">
        <f>G152+G153+G154+G155</f>
        <v>0</v>
      </c>
      <c r="H151" s="53">
        <f>H152+H153+H154+H155</f>
        <v>0</v>
      </c>
    </row>
    <row r="152" spans="1:8" s="1" customFormat="1" x14ac:dyDescent="0.25">
      <c r="A152" s="504"/>
      <c r="B152" s="507"/>
      <c r="C152" s="510"/>
      <c r="D152" s="43" t="s">
        <v>8</v>
      </c>
      <c r="E152" s="44">
        <f t="shared" si="7"/>
        <v>0</v>
      </c>
      <c r="F152" s="45">
        <v>0</v>
      </c>
      <c r="G152" s="45">
        <v>0</v>
      </c>
      <c r="H152" s="46">
        <v>0</v>
      </c>
    </row>
    <row r="153" spans="1:8" s="1" customFormat="1" x14ac:dyDescent="0.25">
      <c r="A153" s="504"/>
      <c r="B153" s="507"/>
      <c r="C153" s="510"/>
      <c r="D153" s="43" t="s">
        <v>9</v>
      </c>
      <c r="E153" s="44">
        <f t="shared" si="7"/>
        <v>415</v>
      </c>
      <c r="F153" s="45">
        <v>415</v>
      </c>
      <c r="G153" s="45">
        <v>0</v>
      </c>
      <c r="H153" s="46">
        <v>0</v>
      </c>
    </row>
    <row r="154" spans="1:8" s="1" customFormat="1" ht="30.75" customHeight="1" x14ac:dyDescent="0.25">
      <c r="A154" s="504"/>
      <c r="B154" s="507"/>
      <c r="C154" s="510"/>
      <c r="D154" s="47" t="s">
        <v>10</v>
      </c>
      <c r="E154" s="44">
        <f t="shared" si="7"/>
        <v>0</v>
      </c>
      <c r="F154" s="45">
        <v>0</v>
      </c>
      <c r="G154" s="45">
        <v>0</v>
      </c>
      <c r="H154" s="46">
        <v>0</v>
      </c>
    </row>
    <row r="155" spans="1:8" s="1" customFormat="1" ht="28.5" customHeight="1" thickBot="1" x14ac:dyDescent="0.3">
      <c r="A155" s="505"/>
      <c r="B155" s="508"/>
      <c r="C155" s="511"/>
      <c r="D155" s="48" t="s">
        <v>11</v>
      </c>
      <c r="E155" s="54">
        <f t="shared" si="7"/>
        <v>0</v>
      </c>
      <c r="F155" s="50">
        <v>0</v>
      </c>
      <c r="G155" s="50">
        <v>0</v>
      </c>
      <c r="H155" s="51">
        <v>0</v>
      </c>
    </row>
    <row r="156" spans="1:8" s="1" customFormat="1" x14ac:dyDescent="0.25">
      <c r="A156" s="57"/>
    </row>
    <row r="157" spans="1:8" s="1" customFormat="1" x14ac:dyDescent="0.25">
      <c r="A157" s="57"/>
    </row>
    <row r="158" spans="1:8" s="1" customFormat="1" x14ac:dyDescent="0.25">
      <c r="A158" s="57"/>
    </row>
    <row r="159" spans="1:8" s="1" customFormat="1" x14ac:dyDescent="0.25">
      <c r="A159" s="57"/>
    </row>
    <row r="160" spans="1:8" s="1" customFormat="1" x14ac:dyDescent="0.25">
      <c r="A160" s="57"/>
    </row>
    <row r="161" spans="1:1" s="1" customFormat="1" x14ac:dyDescent="0.25">
      <c r="A161" s="57"/>
    </row>
    <row r="162" spans="1:1" s="1" customFormat="1" x14ac:dyDescent="0.25">
      <c r="A162" s="57"/>
    </row>
    <row r="163" spans="1:1" s="1" customFormat="1" x14ac:dyDescent="0.25">
      <c r="A163" s="57"/>
    </row>
    <row r="164" spans="1:1" s="1" customFormat="1" x14ac:dyDescent="0.25">
      <c r="A164" s="57"/>
    </row>
    <row r="165" spans="1:1" s="1" customFormat="1" x14ac:dyDescent="0.25">
      <c r="A165" s="57"/>
    </row>
    <row r="166" spans="1:1" s="1" customFormat="1" x14ac:dyDescent="0.25">
      <c r="A166" s="57"/>
    </row>
    <row r="167" spans="1:1" s="1" customFormat="1" x14ac:dyDescent="0.25">
      <c r="A167" s="57"/>
    </row>
    <row r="168" spans="1:1" s="1" customFormat="1" x14ac:dyDescent="0.25">
      <c r="A168" s="57"/>
    </row>
    <row r="169" spans="1:1" s="1" customFormat="1" x14ac:dyDescent="0.25">
      <c r="A169" s="57"/>
    </row>
    <row r="170" spans="1:1" s="1" customFormat="1" x14ac:dyDescent="0.25">
      <c r="A170" s="57"/>
    </row>
    <row r="171" spans="1:1" s="1" customFormat="1" x14ac:dyDescent="0.25">
      <c r="A171" s="57"/>
    </row>
    <row r="172" spans="1:1" s="1" customFormat="1" x14ac:dyDescent="0.25">
      <c r="A172" s="57"/>
    </row>
    <row r="173" spans="1:1" s="1" customFormat="1" x14ac:dyDescent="0.25">
      <c r="A173" s="57"/>
    </row>
    <row r="174" spans="1:1" s="1" customFormat="1" x14ac:dyDescent="0.25">
      <c r="A174" s="57"/>
    </row>
    <row r="175" spans="1:1" s="1" customFormat="1" x14ac:dyDescent="0.25">
      <c r="A175" s="57"/>
    </row>
    <row r="176" spans="1:1" s="1" customFormat="1" x14ac:dyDescent="0.25">
      <c r="A176" s="57"/>
    </row>
    <row r="177" spans="1:1" s="1" customFormat="1" x14ac:dyDescent="0.25">
      <c r="A177" s="57"/>
    </row>
    <row r="178" spans="1:1" s="1" customFormat="1" x14ac:dyDescent="0.25">
      <c r="A178" s="57"/>
    </row>
    <row r="179" spans="1:1" s="1" customFormat="1" x14ac:dyDescent="0.25">
      <c r="A179" s="57"/>
    </row>
    <row r="180" spans="1:1" s="1" customFormat="1" x14ac:dyDescent="0.25">
      <c r="A180" s="57"/>
    </row>
    <row r="181" spans="1:1" s="1" customFormat="1" x14ac:dyDescent="0.25">
      <c r="A181" s="57"/>
    </row>
    <row r="182" spans="1:1" s="1" customFormat="1" x14ac:dyDescent="0.25">
      <c r="A182" s="57"/>
    </row>
    <row r="183" spans="1:1" s="1" customFormat="1" x14ac:dyDescent="0.25">
      <c r="A183" s="57"/>
    </row>
    <row r="184" spans="1:1" s="1" customFormat="1" x14ac:dyDescent="0.25">
      <c r="A184" s="57"/>
    </row>
    <row r="185" spans="1:1" s="1" customFormat="1" x14ac:dyDescent="0.25">
      <c r="A185" s="57"/>
    </row>
    <row r="186" spans="1:1" s="1" customFormat="1" x14ac:dyDescent="0.25">
      <c r="A186" s="57"/>
    </row>
    <row r="187" spans="1:1" s="1" customFormat="1" x14ac:dyDescent="0.25">
      <c r="A187" s="57"/>
    </row>
    <row r="188" spans="1:1" s="1" customFormat="1" x14ac:dyDescent="0.25">
      <c r="A188" s="57"/>
    </row>
    <row r="189" spans="1:1" s="1" customFormat="1" x14ac:dyDescent="0.25">
      <c r="A189" s="57"/>
    </row>
    <row r="190" spans="1:1" s="1" customFormat="1" x14ac:dyDescent="0.25">
      <c r="A190" s="57"/>
    </row>
    <row r="191" spans="1:1" s="1" customFormat="1" x14ac:dyDescent="0.25">
      <c r="A191" s="57"/>
    </row>
    <row r="192" spans="1:1" s="1" customFormat="1" x14ac:dyDescent="0.25">
      <c r="A192" s="57"/>
    </row>
    <row r="193" spans="1:1" s="1" customFormat="1" x14ac:dyDescent="0.25">
      <c r="A193" s="57"/>
    </row>
    <row r="194" spans="1:1" s="1" customFormat="1" x14ac:dyDescent="0.25">
      <c r="A194" s="57"/>
    </row>
    <row r="195" spans="1:1" s="1" customFormat="1" x14ac:dyDescent="0.25">
      <c r="A195" s="57"/>
    </row>
    <row r="196" spans="1:1" s="1" customFormat="1" x14ac:dyDescent="0.25">
      <c r="A196" s="57"/>
    </row>
    <row r="197" spans="1:1" s="1" customFormat="1" x14ac:dyDescent="0.25">
      <c r="A197" s="57"/>
    </row>
    <row r="198" spans="1:1" s="1" customFormat="1" x14ac:dyDescent="0.25">
      <c r="A198" s="57"/>
    </row>
    <row r="199" spans="1:1" s="1" customFormat="1" x14ac:dyDescent="0.25">
      <c r="A199" s="57"/>
    </row>
    <row r="200" spans="1:1" s="1" customFormat="1" x14ac:dyDescent="0.25">
      <c r="A200" s="57"/>
    </row>
    <row r="201" spans="1:1" s="1" customFormat="1" x14ac:dyDescent="0.25">
      <c r="A201" s="57"/>
    </row>
    <row r="202" spans="1:1" s="1" customFormat="1" x14ac:dyDescent="0.25">
      <c r="A202" s="57"/>
    </row>
    <row r="203" spans="1:1" s="1" customFormat="1" x14ac:dyDescent="0.25">
      <c r="A203" s="57"/>
    </row>
    <row r="204" spans="1:1" s="1" customFormat="1" x14ac:dyDescent="0.25">
      <c r="A204" s="57"/>
    </row>
    <row r="205" spans="1:1" s="1" customFormat="1" x14ac:dyDescent="0.25">
      <c r="A205" s="57"/>
    </row>
    <row r="206" spans="1:1" s="1" customFormat="1" x14ac:dyDescent="0.25">
      <c r="A206" s="57"/>
    </row>
    <row r="207" spans="1:1" s="1" customFormat="1" x14ac:dyDescent="0.25">
      <c r="A207" s="57"/>
    </row>
    <row r="208" spans="1:1" s="1" customFormat="1" x14ac:dyDescent="0.25">
      <c r="A208" s="57"/>
    </row>
    <row r="209" spans="1:1" s="1" customFormat="1" x14ac:dyDescent="0.25">
      <c r="A209" s="57"/>
    </row>
    <row r="210" spans="1:1" s="1" customFormat="1" x14ac:dyDescent="0.25">
      <c r="A210" s="57"/>
    </row>
    <row r="211" spans="1:1" s="1" customFormat="1" x14ac:dyDescent="0.25">
      <c r="A211" s="57"/>
    </row>
    <row r="212" spans="1:1" s="1" customFormat="1" x14ac:dyDescent="0.25">
      <c r="A212" s="57"/>
    </row>
    <row r="213" spans="1:1" s="1" customFormat="1" x14ac:dyDescent="0.25">
      <c r="A213" s="57"/>
    </row>
    <row r="214" spans="1:1" s="1" customFormat="1" x14ac:dyDescent="0.25">
      <c r="A214" s="57"/>
    </row>
    <row r="215" spans="1:1" s="1" customFormat="1" x14ac:dyDescent="0.25">
      <c r="A215" s="57"/>
    </row>
    <row r="216" spans="1:1" s="1" customFormat="1" x14ac:dyDescent="0.25">
      <c r="A216" s="57"/>
    </row>
    <row r="217" spans="1:1" s="1" customFormat="1" x14ac:dyDescent="0.25">
      <c r="A217" s="57"/>
    </row>
    <row r="218" spans="1:1" s="1" customFormat="1" x14ac:dyDescent="0.25">
      <c r="A218" s="57"/>
    </row>
    <row r="219" spans="1:1" s="1" customFormat="1" x14ac:dyDescent="0.25">
      <c r="A219" s="57"/>
    </row>
    <row r="220" spans="1:1" s="1" customFormat="1" x14ac:dyDescent="0.25">
      <c r="A220" s="57"/>
    </row>
    <row r="221" spans="1:1" s="1" customFormat="1" x14ac:dyDescent="0.25">
      <c r="A221" s="57"/>
    </row>
    <row r="222" spans="1:1" s="1" customFormat="1" x14ac:dyDescent="0.25">
      <c r="A222" s="57"/>
    </row>
    <row r="223" spans="1:1" s="1" customFormat="1" x14ac:dyDescent="0.25">
      <c r="A223" s="57"/>
    </row>
    <row r="224" spans="1:1" s="1" customFormat="1" x14ac:dyDescent="0.25">
      <c r="A224" s="57"/>
    </row>
    <row r="225" spans="1:1" s="1" customFormat="1" x14ac:dyDescent="0.25">
      <c r="A225" s="57"/>
    </row>
    <row r="226" spans="1:1" s="1" customFormat="1" x14ac:dyDescent="0.25">
      <c r="A226" s="57"/>
    </row>
    <row r="227" spans="1:1" s="1" customFormat="1" x14ac:dyDescent="0.25">
      <c r="A227" s="57"/>
    </row>
    <row r="228" spans="1:1" s="1" customFormat="1" x14ac:dyDescent="0.25">
      <c r="A228" s="57"/>
    </row>
    <row r="229" spans="1:1" s="1" customFormat="1" x14ac:dyDescent="0.25">
      <c r="A229" s="57"/>
    </row>
    <row r="230" spans="1:1" s="1" customFormat="1" x14ac:dyDescent="0.25">
      <c r="A230" s="57"/>
    </row>
    <row r="231" spans="1:1" s="1" customFormat="1" x14ac:dyDescent="0.25">
      <c r="A231" s="57"/>
    </row>
    <row r="232" spans="1:1" s="1" customFormat="1" x14ac:dyDescent="0.25">
      <c r="A232" s="57"/>
    </row>
    <row r="233" spans="1:1" s="1" customFormat="1" x14ac:dyDescent="0.25">
      <c r="A233" s="57"/>
    </row>
    <row r="234" spans="1:1" s="1" customFormat="1" x14ac:dyDescent="0.25">
      <c r="A234" s="57"/>
    </row>
    <row r="235" spans="1:1" s="1" customFormat="1" x14ac:dyDescent="0.25">
      <c r="A235" s="57"/>
    </row>
    <row r="236" spans="1:1" s="1" customFormat="1" x14ac:dyDescent="0.25">
      <c r="A236" s="57"/>
    </row>
    <row r="237" spans="1:1" s="1" customFormat="1" x14ac:dyDescent="0.25">
      <c r="A237" s="57"/>
    </row>
    <row r="238" spans="1:1" s="1" customFormat="1" x14ac:dyDescent="0.25">
      <c r="A238" s="57"/>
    </row>
    <row r="239" spans="1:1" s="1" customFormat="1" x14ac:dyDescent="0.25">
      <c r="A239" s="57"/>
    </row>
    <row r="240" spans="1:1" s="1" customFormat="1" x14ac:dyDescent="0.25">
      <c r="A240" s="57"/>
    </row>
    <row r="241" spans="1:1" s="1" customFormat="1" x14ac:dyDescent="0.25">
      <c r="A241" s="57"/>
    </row>
    <row r="242" spans="1:1" s="1" customFormat="1" x14ac:dyDescent="0.25">
      <c r="A242" s="57"/>
    </row>
    <row r="243" spans="1:1" s="1" customFormat="1" x14ac:dyDescent="0.25">
      <c r="A243" s="57"/>
    </row>
    <row r="244" spans="1:1" s="1" customFormat="1" x14ac:dyDescent="0.25">
      <c r="A244" s="57"/>
    </row>
    <row r="245" spans="1:1" s="1" customFormat="1" x14ac:dyDescent="0.25">
      <c r="A245" s="57"/>
    </row>
    <row r="246" spans="1:1" s="1" customFormat="1" x14ac:dyDescent="0.25">
      <c r="A246" s="57"/>
    </row>
    <row r="247" spans="1:1" s="1" customFormat="1" x14ac:dyDescent="0.25">
      <c r="A247" s="57"/>
    </row>
    <row r="248" spans="1:1" s="1" customFormat="1" x14ac:dyDescent="0.25">
      <c r="A248" s="57"/>
    </row>
    <row r="249" spans="1:1" s="1" customFormat="1" x14ac:dyDescent="0.25">
      <c r="A249" s="57"/>
    </row>
    <row r="250" spans="1:1" s="1" customFormat="1" x14ac:dyDescent="0.25">
      <c r="A250" s="57"/>
    </row>
    <row r="251" spans="1:1" s="1" customFormat="1" x14ac:dyDescent="0.25">
      <c r="A251" s="57"/>
    </row>
    <row r="252" spans="1:1" s="1" customFormat="1" x14ac:dyDescent="0.25">
      <c r="A252" s="57"/>
    </row>
    <row r="253" spans="1:1" s="1" customFormat="1" x14ac:dyDescent="0.25">
      <c r="A253" s="57"/>
    </row>
    <row r="254" spans="1:1" s="1" customFormat="1" x14ac:dyDescent="0.25">
      <c r="A254" s="57"/>
    </row>
    <row r="255" spans="1:1" s="1" customFormat="1" x14ac:dyDescent="0.25">
      <c r="A255" s="57"/>
    </row>
    <row r="256" spans="1:1" s="1" customFormat="1" x14ac:dyDescent="0.25">
      <c r="A256" s="57"/>
    </row>
    <row r="257" spans="1:1" s="1" customFormat="1" x14ac:dyDescent="0.25">
      <c r="A257" s="57"/>
    </row>
    <row r="258" spans="1:1" s="1" customFormat="1" x14ac:dyDescent="0.25">
      <c r="A258" s="57"/>
    </row>
    <row r="259" spans="1:1" s="1" customFormat="1" x14ac:dyDescent="0.25">
      <c r="A259" s="57"/>
    </row>
    <row r="260" spans="1:1" s="1" customFormat="1" x14ac:dyDescent="0.25">
      <c r="A260" s="57"/>
    </row>
    <row r="261" spans="1:1" s="1" customFormat="1" x14ac:dyDescent="0.25">
      <c r="A261" s="57"/>
    </row>
    <row r="262" spans="1:1" s="1" customFormat="1" x14ac:dyDescent="0.25">
      <c r="A262" s="57"/>
    </row>
    <row r="263" spans="1:1" s="1" customFormat="1" x14ac:dyDescent="0.25">
      <c r="A263" s="57"/>
    </row>
    <row r="264" spans="1:1" s="1" customFormat="1" x14ac:dyDescent="0.25">
      <c r="A264" s="57"/>
    </row>
    <row r="265" spans="1:1" s="1" customFormat="1" x14ac:dyDescent="0.25">
      <c r="A265" s="57"/>
    </row>
    <row r="266" spans="1:1" s="1" customFormat="1" x14ac:dyDescent="0.25">
      <c r="A266" s="57"/>
    </row>
    <row r="267" spans="1:1" s="1" customFormat="1" x14ac:dyDescent="0.25">
      <c r="A267" s="57"/>
    </row>
    <row r="268" spans="1:1" s="1" customFormat="1" x14ac:dyDescent="0.25">
      <c r="A268" s="57"/>
    </row>
  </sheetData>
  <mergeCells count="98">
    <mergeCell ref="A146:A150"/>
    <mergeCell ref="B146:B150"/>
    <mergeCell ref="C146:C150"/>
    <mergeCell ref="A151:A155"/>
    <mergeCell ref="B151:B155"/>
    <mergeCell ref="C151:C155"/>
    <mergeCell ref="A136:A140"/>
    <mergeCell ref="B136:B140"/>
    <mergeCell ref="C136:C140"/>
    <mergeCell ref="A141:A145"/>
    <mergeCell ref="B141:B145"/>
    <mergeCell ref="C141:C145"/>
    <mergeCell ref="A126:A130"/>
    <mergeCell ref="B126:B130"/>
    <mergeCell ref="C126:C130"/>
    <mergeCell ref="A131:A135"/>
    <mergeCell ref="B131:B135"/>
    <mergeCell ref="C131:C135"/>
    <mergeCell ref="A116:A120"/>
    <mergeCell ref="B116:B120"/>
    <mergeCell ref="C116:C120"/>
    <mergeCell ref="A121:A125"/>
    <mergeCell ref="B121:B125"/>
    <mergeCell ref="C121:C125"/>
    <mergeCell ref="A106:A110"/>
    <mergeCell ref="B106:B110"/>
    <mergeCell ref="C106:C110"/>
    <mergeCell ref="A111:A115"/>
    <mergeCell ref="B111:B115"/>
    <mergeCell ref="C111:C115"/>
    <mergeCell ref="A96:A100"/>
    <mergeCell ref="B96:B100"/>
    <mergeCell ref="C96:C100"/>
    <mergeCell ref="A101:A105"/>
    <mergeCell ref="B101:B105"/>
    <mergeCell ref="C101:C105"/>
    <mergeCell ref="A86:A90"/>
    <mergeCell ref="B86:B90"/>
    <mergeCell ref="C86:C90"/>
    <mergeCell ref="A91:A95"/>
    <mergeCell ref="B91:B95"/>
    <mergeCell ref="C91:C95"/>
    <mergeCell ref="A76:A80"/>
    <mergeCell ref="B76:B80"/>
    <mergeCell ref="C76:C80"/>
    <mergeCell ref="A81:A85"/>
    <mergeCell ref="B81:B85"/>
    <mergeCell ref="C81:C85"/>
    <mergeCell ref="A66:A70"/>
    <mergeCell ref="B66:B70"/>
    <mergeCell ref="C66:C70"/>
    <mergeCell ref="A71:A75"/>
    <mergeCell ref="B71:B75"/>
    <mergeCell ref="C71:C75"/>
    <mergeCell ref="A56:A60"/>
    <mergeCell ref="B56:B60"/>
    <mergeCell ref="C56:C60"/>
    <mergeCell ref="A61:A65"/>
    <mergeCell ref="B61:B65"/>
    <mergeCell ref="C61:C65"/>
    <mergeCell ref="A46:A50"/>
    <mergeCell ref="B46:B50"/>
    <mergeCell ref="C46:C50"/>
    <mergeCell ref="A51:A55"/>
    <mergeCell ref="B51:B55"/>
    <mergeCell ref="C51:C55"/>
    <mergeCell ref="A36:A40"/>
    <mergeCell ref="B36:B40"/>
    <mergeCell ref="C36:C40"/>
    <mergeCell ref="A41:A45"/>
    <mergeCell ref="B41:B45"/>
    <mergeCell ref="C41:C45"/>
    <mergeCell ref="A26:A30"/>
    <mergeCell ref="B26:B30"/>
    <mergeCell ref="C26:C30"/>
    <mergeCell ref="A31:A35"/>
    <mergeCell ref="B31:B35"/>
    <mergeCell ref="C31:C35"/>
    <mergeCell ref="A16:A20"/>
    <mergeCell ref="B16:B20"/>
    <mergeCell ref="C16:C20"/>
    <mergeCell ref="A21:A25"/>
    <mergeCell ref="B21:B25"/>
    <mergeCell ref="C21:C25"/>
    <mergeCell ref="A6:A10"/>
    <mergeCell ref="B6:B10"/>
    <mergeCell ref="C6:C10"/>
    <mergeCell ref="A11:A15"/>
    <mergeCell ref="B11:B15"/>
    <mergeCell ref="C11:C15"/>
    <mergeCell ref="C1:H1"/>
    <mergeCell ref="B2:H2"/>
    <mergeCell ref="A3:A4"/>
    <mergeCell ref="B3:B4"/>
    <mergeCell ref="C3:C4"/>
    <mergeCell ref="D3:D4"/>
    <mergeCell ref="E3:E4"/>
    <mergeCell ref="F3:H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88"/>
  <sheetViews>
    <sheetView workbookViewId="0">
      <selection activeCell="F18" sqref="F18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8" width="17.140625" customWidth="1"/>
  </cols>
  <sheetData>
    <row r="1" spans="1:12" s="348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12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12" s="1" customFormat="1" ht="74.25" customHeight="1" thickBot="1" x14ac:dyDescent="0.3">
      <c r="A3" s="452" t="s">
        <v>0</v>
      </c>
      <c r="B3" s="518" t="s">
        <v>1</v>
      </c>
      <c r="C3" s="518" t="s">
        <v>2</v>
      </c>
      <c r="D3" s="518" t="s">
        <v>3</v>
      </c>
      <c r="E3" s="518" t="s">
        <v>4</v>
      </c>
      <c r="F3" s="613" t="s">
        <v>5</v>
      </c>
      <c r="G3" s="614"/>
      <c r="H3" s="615"/>
    </row>
    <row r="4" spans="1:12" s="1" customFormat="1" ht="15.75" thickBot="1" x14ac:dyDescent="0.3">
      <c r="A4" s="453"/>
      <c r="B4" s="519"/>
      <c r="C4" s="519"/>
      <c r="D4" s="519"/>
      <c r="E4" s="519"/>
      <c r="F4" s="287" t="s">
        <v>41</v>
      </c>
      <c r="G4" s="287" t="s">
        <v>33</v>
      </c>
      <c r="H4" s="287" t="s">
        <v>42</v>
      </c>
    </row>
    <row r="5" spans="1:12" s="1" customFormat="1" ht="15.75" thickBot="1" x14ac:dyDescent="0.3">
      <c r="A5" s="56" t="s">
        <v>90</v>
      </c>
      <c r="B5" s="288">
        <v>2</v>
      </c>
      <c r="C5" s="288">
        <v>3</v>
      </c>
      <c r="D5" s="121">
        <v>4</v>
      </c>
      <c r="E5" s="288">
        <v>5</v>
      </c>
      <c r="F5" s="288">
        <v>6</v>
      </c>
      <c r="G5" s="288">
        <v>7</v>
      </c>
      <c r="H5" s="288">
        <v>8</v>
      </c>
    </row>
    <row r="6" spans="1:12" s="1" customFormat="1" ht="16.5" customHeight="1" x14ac:dyDescent="0.25">
      <c r="A6" s="461"/>
      <c r="B6" s="464" t="s">
        <v>6</v>
      </c>
      <c r="C6" s="467" t="s">
        <v>25</v>
      </c>
      <c r="D6" s="251" t="s">
        <v>7</v>
      </c>
      <c r="E6" s="5">
        <f t="shared" ref="E6:E46" si="0">F6+G6+H6</f>
        <v>579648.65194000001</v>
      </c>
      <c r="F6" s="6">
        <f>F7+F8+F9+F10</f>
        <v>205839.44649999999</v>
      </c>
      <c r="G6" s="6">
        <f>G7+G8+G9+G10</f>
        <v>181527.00544000004</v>
      </c>
      <c r="H6" s="7">
        <f>H7+H8+H9+H10</f>
        <v>192282.2</v>
      </c>
      <c r="I6" s="61"/>
      <c r="J6" s="61"/>
      <c r="K6" s="61"/>
      <c r="L6" s="61"/>
    </row>
    <row r="7" spans="1:12" s="1" customFormat="1" x14ac:dyDescent="0.25">
      <c r="A7" s="462"/>
      <c r="B7" s="465"/>
      <c r="C7" s="468"/>
      <c r="D7" s="289" t="s">
        <v>86</v>
      </c>
      <c r="E7" s="8">
        <f t="shared" si="0"/>
        <v>100870.39999999999</v>
      </c>
      <c r="F7" s="8">
        <f>F12+F152+F47</f>
        <v>40866.400000000001</v>
      </c>
      <c r="G7" s="8">
        <f>G12+G152+G47</f>
        <v>29217.399999999998</v>
      </c>
      <c r="H7" s="65">
        <f>H12+H152+H47</f>
        <v>30786.6</v>
      </c>
    </row>
    <row r="8" spans="1:12" s="1" customFormat="1" x14ac:dyDescent="0.25">
      <c r="A8" s="462"/>
      <c r="B8" s="465"/>
      <c r="C8" s="468"/>
      <c r="D8" s="289" t="s">
        <v>87</v>
      </c>
      <c r="E8" s="8">
        <f t="shared" si="0"/>
        <v>413568.62368000002</v>
      </c>
      <c r="F8" s="8">
        <f t="shared" ref="F8:H10" si="1">F13+F48+F153</f>
        <v>143585.99395999999</v>
      </c>
      <c r="G8" s="8">
        <f t="shared" si="1"/>
        <v>133347.91733000003</v>
      </c>
      <c r="H8" s="65">
        <f t="shared" si="1"/>
        <v>136634.71239</v>
      </c>
    </row>
    <row r="9" spans="1:12" s="1" customFormat="1" x14ac:dyDescent="0.25">
      <c r="A9" s="462"/>
      <c r="B9" s="465"/>
      <c r="C9" s="468"/>
      <c r="D9" s="289" t="s">
        <v>88</v>
      </c>
      <c r="E9" s="8">
        <f t="shared" si="0"/>
        <v>58298.528259999999</v>
      </c>
      <c r="F9" s="8">
        <f t="shared" si="1"/>
        <v>19083.35254</v>
      </c>
      <c r="G9" s="8">
        <f t="shared" si="1"/>
        <v>16657.988109999998</v>
      </c>
      <c r="H9" s="65">
        <f t="shared" si="1"/>
        <v>22557.187610000001</v>
      </c>
    </row>
    <row r="10" spans="1:12" s="1" customFormat="1" ht="14.25" customHeight="1" thickBot="1" x14ac:dyDescent="0.3">
      <c r="A10" s="463"/>
      <c r="B10" s="466"/>
      <c r="C10" s="469"/>
      <c r="D10" s="290" t="s">
        <v>89</v>
      </c>
      <c r="E10" s="68">
        <f t="shared" si="0"/>
        <v>6911.1</v>
      </c>
      <c r="F10" s="9">
        <f t="shared" si="1"/>
        <v>2303.7000000000003</v>
      </c>
      <c r="G10" s="9">
        <f t="shared" si="1"/>
        <v>2303.7000000000003</v>
      </c>
      <c r="H10" s="69">
        <f t="shared" si="1"/>
        <v>2303.7000000000003</v>
      </c>
    </row>
    <row r="11" spans="1:12" s="1" customFormat="1" ht="15" customHeight="1" x14ac:dyDescent="0.25">
      <c r="A11" s="470" t="s">
        <v>12</v>
      </c>
      <c r="B11" s="467" t="s">
        <v>13</v>
      </c>
      <c r="C11" s="467" t="s">
        <v>26</v>
      </c>
      <c r="D11" s="251" t="s">
        <v>7</v>
      </c>
      <c r="E11" s="5">
        <f>F11+G11+H11</f>
        <v>87973.6</v>
      </c>
      <c r="F11" s="6">
        <f>F12+F13+F14+F15</f>
        <v>34599.800000000003</v>
      </c>
      <c r="G11" s="6">
        <f>G12+G13+G14+G15</f>
        <v>26907.699999999997</v>
      </c>
      <c r="H11" s="7">
        <f>H12+H13+H14+H15</f>
        <v>26466.1</v>
      </c>
      <c r="I11" s="61"/>
    </row>
    <row r="12" spans="1:12" s="1" customFormat="1" ht="17.25" customHeight="1" x14ac:dyDescent="0.25">
      <c r="A12" s="471"/>
      <c r="B12" s="468"/>
      <c r="C12" s="468"/>
      <c r="D12" s="289" t="s">
        <v>86</v>
      </c>
      <c r="E12" s="8">
        <f>E17+E22+E27+E32+E37+E42</f>
        <v>28528.199999999997</v>
      </c>
      <c r="F12" s="8">
        <f t="shared" ref="E12:H13" si="2">F17+F22+F27+F32+F37+F42</f>
        <v>12294.199999999999</v>
      </c>
      <c r="G12" s="8">
        <f t="shared" si="2"/>
        <v>8337.7999999999993</v>
      </c>
      <c r="H12" s="65">
        <f t="shared" si="2"/>
        <v>7896.2</v>
      </c>
    </row>
    <row r="13" spans="1:12" s="1" customFormat="1" ht="17.25" customHeight="1" x14ac:dyDescent="0.25">
      <c r="A13" s="471"/>
      <c r="B13" s="468"/>
      <c r="C13" s="468"/>
      <c r="D13" s="289" t="s">
        <v>87</v>
      </c>
      <c r="E13" s="8">
        <f t="shared" si="2"/>
        <v>53191</v>
      </c>
      <c r="F13" s="8">
        <f t="shared" si="2"/>
        <v>20220.8</v>
      </c>
      <c r="G13" s="8">
        <f t="shared" si="2"/>
        <v>16485.099999999999</v>
      </c>
      <c r="H13" s="65">
        <f t="shared" si="2"/>
        <v>16485.099999999999</v>
      </c>
    </row>
    <row r="14" spans="1:12" s="1" customFormat="1" ht="15" customHeight="1" x14ac:dyDescent="0.25">
      <c r="A14" s="471"/>
      <c r="B14" s="468"/>
      <c r="C14" s="468"/>
      <c r="D14" s="289" t="s">
        <v>88</v>
      </c>
      <c r="E14" s="8">
        <f>F14+G14+H14</f>
        <v>0</v>
      </c>
      <c r="F14" s="8">
        <f>F24+F29+F34+F39</f>
        <v>0</v>
      </c>
      <c r="G14" s="8">
        <f>G24+G29+G34+G39</f>
        <v>0</v>
      </c>
      <c r="H14" s="65">
        <f>H24+H29+H34+H39</f>
        <v>0</v>
      </c>
    </row>
    <row r="15" spans="1:12" s="1" customFormat="1" ht="26.25" customHeight="1" thickBot="1" x14ac:dyDescent="0.3">
      <c r="A15" s="472"/>
      <c r="B15" s="469"/>
      <c r="C15" s="469"/>
      <c r="D15" s="290" t="s">
        <v>89</v>
      </c>
      <c r="E15" s="70">
        <f>F15+G15+H15</f>
        <v>6254.4000000000005</v>
      </c>
      <c r="F15" s="10">
        <f>F20+F25+F30+F35+F40</f>
        <v>2084.8000000000002</v>
      </c>
      <c r="G15" s="10">
        <f>G20+G25+G30+G35+G40</f>
        <v>2084.8000000000002</v>
      </c>
      <c r="H15" s="291">
        <f>H20+H25+H30+H35+H40</f>
        <v>2084.8000000000002</v>
      </c>
    </row>
    <row r="16" spans="1:12" s="1" customFormat="1" ht="16.5" customHeight="1" x14ac:dyDescent="0.25">
      <c r="A16" s="473" t="s">
        <v>18</v>
      </c>
      <c r="B16" s="476" t="s">
        <v>56</v>
      </c>
      <c r="C16" s="479" t="s">
        <v>25</v>
      </c>
      <c r="D16" s="292" t="s">
        <v>7</v>
      </c>
      <c r="E16" s="6">
        <f t="shared" si="0"/>
        <v>47995.3</v>
      </c>
      <c r="F16" s="6">
        <f>F17+F18+F19+F20</f>
        <v>16015.5</v>
      </c>
      <c r="G16" s="6">
        <f>G17+G18+G19+G20</f>
        <v>15989.9</v>
      </c>
      <c r="H16" s="7">
        <f>H17+H18+H19+H20</f>
        <v>15989.9</v>
      </c>
    </row>
    <row r="17" spans="1:8" s="1" customFormat="1" ht="15.75" customHeight="1" x14ac:dyDescent="0.25">
      <c r="A17" s="474"/>
      <c r="B17" s="477"/>
      <c r="C17" s="480"/>
      <c r="D17" s="293" t="s">
        <v>86</v>
      </c>
      <c r="E17" s="8">
        <f t="shared" si="0"/>
        <v>0</v>
      </c>
      <c r="F17" s="13">
        <v>0</v>
      </c>
      <c r="G17" s="13">
        <v>0</v>
      </c>
      <c r="H17" s="14">
        <v>0</v>
      </c>
    </row>
    <row r="18" spans="1:8" s="1" customFormat="1" ht="13.5" customHeight="1" x14ac:dyDescent="0.25">
      <c r="A18" s="474"/>
      <c r="B18" s="477"/>
      <c r="C18" s="480"/>
      <c r="D18" s="293" t="s">
        <v>87</v>
      </c>
      <c r="E18" s="8">
        <f t="shared" si="0"/>
        <v>47995.3</v>
      </c>
      <c r="F18" s="13">
        <f>15989.9+25.6</f>
        <v>16015.5</v>
      </c>
      <c r="G18" s="13">
        <v>15989.9</v>
      </c>
      <c r="H18" s="14">
        <v>15989.9</v>
      </c>
    </row>
    <row r="19" spans="1:8" s="1" customFormat="1" x14ac:dyDescent="0.25">
      <c r="A19" s="474"/>
      <c r="B19" s="477"/>
      <c r="C19" s="480"/>
      <c r="D19" s="293" t="s">
        <v>88</v>
      </c>
      <c r="E19" s="8">
        <f t="shared" si="0"/>
        <v>0</v>
      </c>
      <c r="F19" s="13">
        <v>0</v>
      </c>
      <c r="G19" s="13">
        <v>0</v>
      </c>
      <c r="H19" s="14">
        <v>0</v>
      </c>
    </row>
    <row r="20" spans="1:8" s="1" customFormat="1" ht="15.75" thickBot="1" x14ac:dyDescent="0.3">
      <c r="A20" s="475"/>
      <c r="B20" s="478"/>
      <c r="C20" s="481"/>
      <c r="D20" s="294" t="s">
        <v>89</v>
      </c>
      <c r="E20" s="9">
        <f t="shared" si="0"/>
        <v>0</v>
      </c>
      <c r="F20" s="16">
        <v>0</v>
      </c>
      <c r="G20" s="16">
        <v>0</v>
      </c>
      <c r="H20" s="17">
        <v>0</v>
      </c>
    </row>
    <row r="21" spans="1:8" s="1" customFormat="1" ht="16.5" customHeight="1" x14ac:dyDescent="0.25">
      <c r="A21" s="473" t="s">
        <v>21</v>
      </c>
      <c r="B21" s="476" t="s">
        <v>57</v>
      </c>
      <c r="C21" s="479" t="s">
        <v>26</v>
      </c>
      <c r="D21" s="292" t="s">
        <v>7</v>
      </c>
      <c r="E21" s="6">
        <f t="shared" si="0"/>
        <v>1485.6</v>
      </c>
      <c r="F21" s="6">
        <f>F22+F23+F24+F25</f>
        <v>495.2</v>
      </c>
      <c r="G21" s="6">
        <f>G22+G23+G24+G25</f>
        <v>495.2</v>
      </c>
      <c r="H21" s="7">
        <f>H22+H23+H24+H25</f>
        <v>495.2</v>
      </c>
    </row>
    <row r="22" spans="1:8" s="1" customFormat="1" ht="13.5" customHeight="1" x14ac:dyDescent="0.25">
      <c r="A22" s="474"/>
      <c r="B22" s="477"/>
      <c r="C22" s="480"/>
      <c r="D22" s="293" t="s">
        <v>86</v>
      </c>
      <c r="E22" s="8">
        <f t="shared" si="0"/>
        <v>0</v>
      </c>
      <c r="F22" s="13">
        <v>0</v>
      </c>
      <c r="G22" s="13">
        <v>0</v>
      </c>
      <c r="H22" s="14">
        <v>0</v>
      </c>
    </row>
    <row r="23" spans="1:8" s="1" customFormat="1" x14ac:dyDescent="0.25">
      <c r="A23" s="474"/>
      <c r="B23" s="477"/>
      <c r="C23" s="480"/>
      <c r="D23" s="293" t="s">
        <v>87</v>
      </c>
      <c r="E23" s="8">
        <f t="shared" si="0"/>
        <v>1485.6</v>
      </c>
      <c r="F23" s="13">
        <v>495.2</v>
      </c>
      <c r="G23" s="13">
        <v>495.2</v>
      </c>
      <c r="H23" s="14">
        <v>495.2</v>
      </c>
    </row>
    <row r="24" spans="1:8" s="1" customFormat="1" x14ac:dyDescent="0.25">
      <c r="A24" s="474"/>
      <c r="B24" s="477"/>
      <c r="C24" s="480"/>
      <c r="D24" s="293" t="s">
        <v>88</v>
      </c>
      <c r="E24" s="8">
        <f t="shared" si="0"/>
        <v>0</v>
      </c>
      <c r="F24" s="13">
        <v>0</v>
      </c>
      <c r="G24" s="13">
        <v>0</v>
      </c>
      <c r="H24" s="14">
        <v>0</v>
      </c>
    </row>
    <row r="25" spans="1:8" s="1" customFormat="1" ht="15.75" thickBot="1" x14ac:dyDescent="0.3">
      <c r="A25" s="475"/>
      <c r="B25" s="478"/>
      <c r="C25" s="481"/>
      <c r="D25" s="294" t="s">
        <v>89</v>
      </c>
      <c r="E25" s="9">
        <f t="shared" si="0"/>
        <v>0</v>
      </c>
      <c r="F25" s="16">
        <v>0</v>
      </c>
      <c r="G25" s="16">
        <v>0</v>
      </c>
      <c r="H25" s="17">
        <v>0</v>
      </c>
    </row>
    <row r="26" spans="1:8" s="1" customFormat="1" ht="17.25" customHeight="1" x14ac:dyDescent="0.25">
      <c r="A26" s="473" t="s">
        <v>22</v>
      </c>
      <c r="B26" s="476" t="s">
        <v>58</v>
      </c>
      <c r="C26" s="479" t="s">
        <v>26</v>
      </c>
      <c r="D26" s="292" t="s">
        <v>7</v>
      </c>
      <c r="E26" s="5">
        <f>F26+G26+H26</f>
        <v>28336.799999999999</v>
      </c>
      <c r="F26" s="6">
        <f>F27+F28+F29+F30</f>
        <v>12102.8</v>
      </c>
      <c r="G26" s="6">
        <f>G27+G28+G29+G30</f>
        <v>8337.7999999999993</v>
      </c>
      <c r="H26" s="7">
        <f>H27+H28+H29+H30</f>
        <v>7896.2</v>
      </c>
    </row>
    <row r="27" spans="1:8" s="1" customFormat="1" ht="12.75" customHeight="1" x14ac:dyDescent="0.25">
      <c r="A27" s="474"/>
      <c r="B27" s="477"/>
      <c r="C27" s="480"/>
      <c r="D27" s="293" t="s">
        <v>86</v>
      </c>
      <c r="E27" s="8">
        <f>F27+G27+H27</f>
        <v>28336.799999999999</v>
      </c>
      <c r="F27" s="13">
        <f>10731.6-80.1+1451.3</f>
        <v>12102.8</v>
      </c>
      <c r="G27" s="13">
        <v>8337.7999999999993</v>
      </c>
      <c r="H27" s="14">
        <v>7896.2</v>
      </c>
    </row>
    <row r="28" spans="1:8" s="1" customFormat="1" ht="14.25" customHeight="1" x14ac:dyDescent="0.25">
      <c r="A28" s="474"/>
      <c r="B28" s="477"/>
      <c r="C28" s="480"/>
      <c r="D28" s="293" t="s">
        <v>87</v>
      </c>
      <c r="E28" s="8">
        <f>F28+G28+H28</f>
        <v>0</v>
      </c>
      <c r="F28" s="13">
        <v>0</v>
      </c>
      <c r="G28" s="13">
        <v>0</v>
      </c>
      <c r="H28" s="14">
        <v>0</v>
      </c>
    </row>
    <row r="29" spans="1:8" s="1" customFormat="1" ht="15" customHeight="1" x14ac:dyDescent="0.25">
      <c r="A29" s="474"/>
      <c r="B29" s="477"/>
      <c r="C29" s="480"/>
      <c r="D29" s="293" t="s">
        <v>88</v>
      </c>
      <c r="E29" s="8">
        <f>F29+G29+H29</f>
        <v>0</v>
      </c>
      <c r="F29" s="13">
        <v>0</v>
      </c>
      <c r="G29" s="13">
        <v>0</v>
      </c>
      <c r="H29" s="14">
        <v>0</v>
      </c>
    </row>
    <row r="30" spans="1:8" s="1" customFormat="1" ht="15.75" customHeight="1" thickBot="1" x14ac:dyDescent="0.3">
      <c r="A30" s="475"/>
      <c r="B30" s="478"/>
      <c r="C30" s="481"/>
      <c r="D30" s="294" t="s">
        <v>89</v>
      </c>
      <c r="E30" s="10">
        <f>F30+G30+H30</f>
        <v>0</v>
      </c>
      <c r="F30" s="16">
        <v>0</v>
      </c>
      <c r="G30" s="16">
        <v>0</v>
      </c>
      <c r="H30" s="17">
        <v>0</v>
      </c>
    </row>
    <row r="31" spans="1:8" s="1" customFormat="1" ht="14.25" customHeight="1" x14ac:dyDescent="0.25">
      <c r="A31" s="473" t="s">
        <v>19</v>
      </c>
      <c r="B31" s="482" t="s">
        <v>60</v>
      </c>
      <c r="C31" s="479" t="s">
        <v>26</v>
      </c>
      <c r="D31" s="292" t="s">
        <v>7</v>
      </c>
      <c r="E31" s="6">
        <f t="shared" si="0"/>
        <v>6254.4000000000005</v>
      </c>
      <c r="F31" s="6">
        <f>F32+F33+F34+F35</f>
        <v>2084.8000000000002</v>
      </c>
      <c r="G31" s="6">
        <f>G32+G33+G34+G35</f>
        <v>2084.8000000000002</v>
      </c>
      <c r="H31" s="7">
        <f>H32+H33+H34+H35</f>
        <v>2084.8000000000002</v>
      </c>
    </row>
    <row r="32" spans="1:8" s="1" customFormat="1" ht="16.5" customHeight="1" x14ac:dyDescent="0.25">
      <c r="A32" s="474"/>
      <c r="B32" s="483"/>
      <c r="C32" s="480"/>
      <c r="D32" s="293" t="s">
        <v>86</v>
      </c>
      <c r="E32" s="8">
        <f t="shared" si="0"/>
        <v>0</v>
      </c>
      <c r="F32" s="13">
        <v>0</v>
      </c>
      <c r="G32" s="13">
        <v>0</v>
      </c>
      <c r="H32" s="14">
        <v>0</v>
      </c>
    </row>
    <row r="33" spans="1:9" s="1" customFormat="1" x14ac:dyDescent="0.25">
      <c r="A33" s="474"/>
      <c r="B33" s="483"/>
      <c r="C33" s="480"/>
      <c r="D33" s="293" t="s">
        <v>87</v>
      </c>
      <c r="E33" s="8">
        <f t="shared" si="0"/>
        <v>0</v>
      </c>
      <c r="F33" s="13">
        <v>0</v>
      </c>
      <c r="G33" s="13">
        <v>0</v>
      </c>
      <c r="H33" s="14">
        <v>0</v>
      </c>
    </row>
    <row r="34" spans="1:9" s="1" customFormat="1" x14ac:dyDescent="0.25">
      <c r="A34" s="474"/>
      <c r="B34" s="483"/>
      <c r="C34" s="480"/>
      <c r="D34" s="293" t="s">
        <v>88</v>
      </c>
      <c r="E34" s="8">
        <f t="shared" si="0"/>
        <v>0</v>
      </c>
      <c r="F34" s="13">
        <v>0</v>
      </c>
      <c r="G34" s="13">
        <v>0</v>
      </c>
      <c r="H34" s="14">
        <v>0</v>
      </c>
    </row>
    <row r="35" spans="1:9" s="1" customFormat="1" ht="15.75" thickBot="1" x14ac:dyDescent="0.3">
      <c r="A35" s="475"/>
      <c r="B35" s="484"/>
      <c r="C35" s="481"/>
      <c r="D35" s="294" t="s">
        <v>89</v>
      </c>
      <c r="E35" s="21">
        <f t="shared" si="0"/>
        <v>6254.4000000000005</v>
      </c>
      <c r="F35" s="22">
        <v>2084.8000000000002</v>
      </c>
      <c r="G35" s="22">
        <v>2084.8000000000002</v>
      </c>
      <c r="H35" s="23">
        <v>2084.8000000000002</v>
      </c>
    </row>
    <row r="36" spans="1:9" s="1" customFormat="1" ht="16.5" customHeight="1" x14ac:dyDescent="0.25">
      <c r="A36" s="473" t="s">
        <v>43</v>
      </c>
      <c r="B36" s="482" t="s">
        <v>59</v>
      </c>
      <c r="C36" s="479" t="s">
        <v>26</v>
      </c>
      <c r="D36" s="292" t="s">
        <v>7</v>
      </c>
      <c r="E36" s="6">
        <f>F36+G36+H36</f>
        <v>3711.3</v>
      </c>
      <c r="F36" s="6">
        <f>F37+F38+F39+F40</f>
        <v>3711.3</v>
      </c>
      <c r="G36" s="6">
        <f>G37+G38+G39+G40</f>
        <v>0</v>
      </c>
      <c r="H36" s="7">
        <f>H37+H38+H39+H40</f>
        <v>0</v>
      </c>
    </row>
    <row r="37" spans="1:9" s="1" customFormat="1" ht="15.75" customHeight="1" x14ac:dyDescent="0.25">
      <c r="A37" s="474"/>
      <c r="B37" s="483"/>
      <c r="C37" s="480"/>
      <c r="D37" s="293" t="s">
        <v>86</v>
      </c>
      <c r="E37" s="8">
        <f>F37+G37+H37</f>
        <v>111.3</v>
      </c>
      <c r="F37" s="13">
        <f>31+80.3</f>
        <v>111.3</v>
      </c>
      <c r="G37" s="13">
        <v>0</v>
      </c>
      <c r="H37" s="14">
        <v>0</v>
      </c>
    </row>
    <row r="38" spans="1:9" s="1" customFormat="1" x14ac:dyDescent="0.25">
      <c r="A38" s="474"/>
      <c r="B38" s="483"/>
      <c r="C38" s="480"/>
      <c r="D38" s="293" t="s">
        <v>87</v>
      </c>
      <c r="E38" s="8">
        <f>F38+G38+H38</f>
        <v>3600</v>
      </c>
      <c r="F38" s="13">
        <f>1000+2600</f>
        <v>3600</v>
      </c>
      <c r="G38" s="13">
        <v>0</v>
      </c>
      <c r="H38" s="14">
        <v>0</v>
      </c>
    </row>
    <row r="39" spans="1:9" s="1" customFormat="1" x14ac:dyDescent="0.25">
      <c r="A39" s="474"/>
      <c r="B39" s="483"/>
      <c r="C39" s="480"/>
      <c r="D39" s="293" t="s">
        <v>88</v>
      </c>
      <c r="E39" s="8">
        <f>F39+G39+H39</f>
        <v>0</v>
      </c>
      <c r="F39" s="13">
        <v>0</v>
      </c>
      <c r="G39" s="13">
        <v>0</v>
      </c>
      <c r="H39" s="14">
        <v>0</v>
      </c>
    </row>
    <row r="40" spans="1:9" s="1" customFormat="1" ht="15.75" thickBot="1" x14ac:dyDescent="0.3">
      <c r="A40" s="616"/>
      <c r="B40" s="611"/>
      <c r="C40" s="612"/>
      <c r="D40" s="294" t="s">
        <v>89</v>
      </c>
      <c r="E40" s="21">
        <f>F40+G40+H40</f>
        <v>0</v>
      </c>
      <c r="F40" s="22">
        <v>0</v>
      </c>
      <c r="G40" s="22">
        <v>0</v>
      </c>
      <c r="H40" s="23">
        <v>0</v>
      </c>
    </row>
    <row r="41" spans="1:9" s="1" customFormat="1" ht="16.5" customHeight="1" x14ac:dyDescent="0.25">
      <c r="A41" s="503" t="s">
        <v>77</v>
      </c>
      <c r="B41" s="506" t="s">
        <v>76</v>
      </c>
      <c r="C41" s="509" t="s">
        <v>30</v>
      </c>
      <c r="D41" s="292" t="s">
        <v>7</v>
      </c>
      <c r="E41" s="295">
        <f>G41+H41+F41</f>
        <v>190.2</v>
      </c>
      <c r="F41" s="295">
        <f>F42+F43+F44+F45</f>
        <v>190.2</v>
      </c>
      <c r="G41" s="295">
        <f>G42+G43+G44+G45</f>
        <v>0</v>
      </c>
      <c r="H41" s="296">
        <f>H42+H43+H44+H45</f>
        <v>0</v>
      </c>
    </row>
    <row r="42" spans="1:9" s="1" customFormat="1" ht="16.5" customHeight="1" x14ac:dyDescent="0.25">
      <c r="A42" s="504"/>
      <c r="B42" s="507"/>
      <c r="C42" s="510"/>
      <c r="D42" s="293" t="s">
        <v>86</v>
      </c>
      <c r="E42" s="297">
        <f>G42+H42+F42</f>
        <v>80.099999999999994</v>
      </c>
      <c r="F42" s="298">
        <v>80.099999999999994</v>
      </c>
      <c r="G42" s="298">
        <v>0</v>
      </c>
      <c r="H42" s="299">
        <v>0</v>
      </c>
    </row>
    <row r="43" spans="1:9" s="1" customFormat="1" ht="15.75" customHeight="1" x14ac:dyDescent="0.25">
      <c r="A43" s="504"/>
      <c r="B43" s="507"/>
      <c r="C43" s="510"/>
      <c r="D43" s="293" t="s">
        <v>87</v>
      </c>
      <c r="E43" s="297">
        <f>G43+H43+F43</f>
        <v>110.1</v>
      </c>
      <c r="F43" s="298">
        <f>80.1+30</f>
        <v>110.1</v>
      </c>
      <c r="G43" s="298">
        <v>0</v>
      </c>
      <c r="H43" s="299">
        <v>0</v>
      </c>
    </row>
    <row r="44" spans="1:9" s="1" customFormat="1" ht="16.5" customHeight="1" x14ac:dyDescent="0.25">
      <c r="A44" s="504"/>
      <c r="B44" s="507"/>
      <c r="C44" s="510"/>
      <c r="D44" s="293" t="s">
        <v>88</v>
      </c>
      <c r="E44" s="297">
        <f>G44+H44+F44</f>
        <v>0</v>
      </c>
      <c r="F44" s="298">
        <v>0</v>
      </c>
      <c r="G44" s="298">
        <v>0</v>
      </c>
      <c r="H44" s="299">
        <v>0</v>
      </c>
    </row>
    <row r="45" spans="1:9" s="1" customFormat="1" ht="15.75" customHeight="1" thickBot="1" x14ac:dyDescent="0.3">
      <c r="A45" s="505"/>
      <c r="B45" s="508"/>
      <c r="C45" s="511"/>
      <c r="D45" s="294" t="s">
        <v>89</v>
      </c>
      <c r="E45" s="300">
        <f>G45+H45+F45</f>
        <v>0</v>
      </c>
      <c r="F45" s="301">
        <v>0</v>
      </c>
      <c r="G45" s="301">
        <v>0</v>
      </c>
      <c r="H45" s="302">
        <v>0</v>
      </c>
    </row>
    <row r="46" spans="1:9" s="1" customFormat="1" ht="17.25" customHeight="1" x14ac:dyDescent="0.25">
      <c r="A46" s="470" t="s">
        <v>14</v>
      </c>
      <c r="B46" s="485" t="s">
        <v>15</v>
      </c>
      <c r="C46" s="467" t="s">
        <v>27</v>
      </c>
      <c r="D46" s="251" t="s">
        <v>7</v>
      </c>
      <c r="E46" s="5">
        <f t="shared" si="0"/>
        <v>472033.05194000003</v>
      </c>
      <c r="F46" s="6">
        <f>F47+F48+F49+F50</f>
        <v>162589.24649999998</v>
      </c>
      <c r="G46" s="6">
        <f>G47+G48+G49+G50</f>
        <v>149415.90544000003</v>
      </c>
      <c r="H46" s="7">
        <f>H47+H48+H49+H50</f>
        <v>160027.9</v>
      </c>
      <c r="I46" s="61"/>
    </row>
    <row r="47" spans="1:9" s="1" customFormat="1" ht="17.25" customHeight="1" x14ac:dyDescent="0.25">
      <c r="A47" s="471"/>
      <c r="B47" s="486"/>
      <c r="C47" s="468"/>
      <c r="D47" s="289" t="s">
        <v>86</v>
      </c>
      <c r="E47" s="8">
        <f>E52+E57+E62+E67+E72+E77+E82+E87+E92+E97+E102+E107+E112+E117+E122+E127+E132+E137+E147</f>
        <v>54408.799999999996</v>
      </c>
      <c r="F47" s="8">
        <f>F52+F57+F62+F67+F72+F77+F82+F87+F92+F97+F102+F107+F112+F117+F122+F127+F132+F137+F147</f>
        <v>21630.400000000001</v>
      </c>
      <c r="G47" s="8">
        <f>G52+G57+G62+G67+G72+G77+G82+G87+G92+G97+G102+G107+G112+G117+G122+G127+G132+G137+G147</f>
        <v>15676.199999999999</v>
      </c>
      <c r="H47" s="65">
        <f>H52+H57+H62+H67+H72+H77+H82+H87+H92+H97+H102+H107+H112+H117+H122+H127+H132+H137+H147</f>
        <v>17102.2</v>
      </c>
      <c r="I47" s="61"/>
    </row>
    <row r="48" spans="1:9" s="1" customFormat="1" ht="16.5" customHeight="1" x14ac:dyDescent="0.25">
      <c r="A48" s="471"/>
      <c r="B48" s="486"/>
      <c r="C48" s="468"/>
      <c r="D48" s="289" t="s">
        <v>87</v>
      </c>
      <c r="E48" s="8">
        <f>E53+E58+E63+E68+E73+E78+E83+E88+E93+E98+E103+E108+E113+E118+E123+E128+E133+E138+E143+E148</f>
        <v>358669.02368000004</v>
      </c>
      <c r="F48" s="8">
        <f>F53+F58+F63+F68+F73+F78+F83+F88+F93+F98+F103+F108+F113+F118+F123+F128+F133+F138+F143+F148</f>
        <v>121656.59396</v>
      </c>
      <c r="G48" s="8">
        <f>G53+G58+G63+G68+G73+G78+G83+G88+G93+G98+G103+G108+G113+G118+G123+G128+G133+G138+G143+G148</f>
        <v>116862.81733000002</v>
      </c>
      <c r="H48" s="65">
        <f>H53+H58+H63+H68+H73+H78+H83+H88+H93+H98+H103+H108+H113+H118+H123+H128+H133+H138+H143+H148</f>
        <v>120149.61239000001</v>
      </c>
      <c r="I48" s="61"/>
    </row>
    <row r="49" spans="1:9" s="1" customFormat="1" ht="17.25" customHeight="1" x14ac:dyDescent="0.25">
      <c r="A49" s="471"/>
      <c r="B49" s="486"/>
      <c r="C49" s="468"/>
      <c r="D49" s="289" t="s">
        <v>88</v>
      </c>
      <c r="E49" s="8">
        <f>E54+E59+E64+E69+E74+E79+E84+E89+E94+E99+E104+E109+E114+E119+E124+E129+E134+E144+E149</f>
        <v>58298.528260000006</v>
      </c>
      <c r="F49" s="8">
        <f>F54+F59+F64+F69+F74+F79+F84+F89+F94+F99+F104+F109+F114+F119+F124+F129+F134+F144+F149</f>
        <v>19083.35254</v>
      </c>
      <c r="G49" s="8">
        <f>G54+G59+G64+G69+G74+G79+G84+G89+G94+G99+G104+G109+G114+G119+G124+G129+G134+G144+G149</f>
        <v>16657.988109999998</v>
      </c>
      <c r="H49" s="65">
        <f>H54+H59+H64+H69+H74+H79+H84+H89+H94+H99+H104+H109+H114+H119+H124+H129+H134+H144+H149</f>
        <v>22557.187610000001</v>
      </c>
      <c r="I49" s="61"/>
    </row>
    <row r="50" spans="1:9" s="1" customFormat="1" ht="15" customHeight="1" thickBot="1" x14ac:dyDescent="0.3">
      <c r="A50" s="472"/>
      <c r="B50" s="487"/>
      <c r="C50" s="469"/>
      <c r="D50" s="290" t="s">
        <v>89</v>
      </c>
      <c r="E50" s="68">
        <f>E55+E60+E65+E70+E75+E80+E85+E90+E95+E100+E105+E110+E115+E120+E125+E130+E135+E140+E145+E150</f>
        <v>656.7</v>
      </c>
      <c r="F50" s="68">
        <f>F55+F60+F65+F70+F75+F80+F85+F90+F95+F100+F105+F110+F115+F120+F125+F130+F135+F140+F145+F150</f>
        <v>218.9</v>
      </c>
      <c r="G50" s="68">
        <f>G55+G60+G65+G70+G75+G80+G85+G90+G95+G100+G105+G110+G115+G120+G125+G130+G135+G140+G145+G150</f>
        <v>218.9</v>
      </c>
      <c r="H50" s="303">
        <f>H55+H60+H65+H70+H75+H80+H85+H90+H95+H100+H105+H110+H115+H120+H125+H130+H135+H140+H145+H150</f>
        <v>218.9</v>
      </c>
      <c r="I50" s="61"/>
    </row>
    <row r="51" spans="1:9" s="1" customFormat="1" ht="17.25" customHeight="1" x14ac:dyDescent="0.25">
      <c r="A51" s="473" t="s">
        <v>16</v>
      </c>
      <c r="B51" s="476" t="s">
        <v>61</v>
      </c>
      <c r="C51" s="479" t="s">
        <v>28</v>
      </c>
      <c r="D51" s="292" t="s">
        <v>7</v>
      </c>
      <c r="E51" s="304">
        <f>G51+H51+F51</f>
        <v>307731.10000000003</v>
      </c>
      <c r="F51" s="304">
        <f>F52+F53+F54+F55</f>
        <v>102581.90000000001</v>
      </c>
      <c r="G51" s="304">
        <f>G52+G53+G54+G55</f>
        <v>102414.6</v>
      </c>
      <c r="H51" s="305">
        <f>H52+H53+H54+H55</f>
        <v>102734.6</v>
      </c>
    </row>
    <row r="52" spans="1:9" s="1" customFormat="1" ht="17.25" customHeight="1" x14ac:dyDescent="0.25">
      <c r="A52" s="474"/>
      <c r="B52" s="477"/>
      <c r="C52" s="480"/>
      <c r="D52" s="293" t="s">
        <v>86</v>
      </c>
      <c r="E52" s="306">
        <f>G52+H52+F52</f>
        <v>0</v>
      </c>
      <c r="F52" s="13">
        <v>0</v>
      </c>
      <c r="G52" s="13">
        <v>0</v>
      </c>
      <c r="H52" s="14">
        <v>0</v>
      </c>
    </row>
    <row r="53" spans="1:9" s="1" customFormat="1" ht="18" customHeight="1" x14ac:dyDescent="0.25">
      <c r="A53" s="474"/>
      <c r="B53" s="477"/>
      <c r="C53" s="480"/>
      <c r="D53" s="293" t="s">
        <v>87</v>
      </c>
      <c r="E53" s="306">
        <f>G53+H53+F53</f>
        <v>307731.10000000003</v>
      </c>
      <c r="F53" s="13">
        <f>102414.6+5.2+162.1</f>
        <v>102581.90000000001</v>
      </c>
      <c r="G53" s="13">
        <v>102414.6</v>
      </c>
      <c r="H53" s="14">
        <f>102414.6+320</f>
        <v>102734.6</v>
      </c>
    </row>
    <row r="54" spans="1:9" s="1" customFormat="1" ht="18.75" customHeight="1" x14ac:dyDescent="0.25">
      <c r="A54" s="474"/>
      <c r="B54" s="477"/>
      <c r="C54" s="480"/>
      <c r="D54" s="293" t="s">
        <v>88</v>
      </c>
      <c r="E54" s="306">
        <f>G54+H54+F54</f>
        <v>0</v>
      </c>
      <c r="F54" s="13">
        <v>0</v>
      </c>
      <c r="G54" s="13">
        <v>0</v>
      </c>
      <c r="H54" s="14">
        <v>0</v>
      </c>
    </row>
    <row r="55" spans="1:9" s="1" customFormat="1" ht="18" customHeight="1" thickBot="1" x14ac:dyDescent="0.3">
      <c r="A55" s="475"/>
      <c r="B55" s="478"/>
      <c r="C55" s="481"/>
      <c r="D55" s="294" t="s">
        <v>89</v>
      </c>
      <c r="E55" s="307">
        <f>G55+H55+F55</f>
        <v>0</v>
      </c>
      <c r="F55" s="16">
        <v>0</v>
      </c>
      <c r="G55" s="16">
        <v>0</v>
      </c>
      <c r="H55" s="17">
        <v>0</v>
      </c>
    </row>
    <row r="56" spans="1:9" s="1" customFormat="1" ht="15" customHeight="1" x14ac:dyDescent="0.25">
      <c r="A56" s="473" t="s">
        <v>20</v>
      </c>
      <c r="B56" s="476" t="s">
        <v>62</v>
      </c>
      <c r="C56" s="479" t="s">
        <v>28</v>
      </c>
      <c r="D56" s="292" t="s">
        <v>7</v>
      </c>
      <c r="E56" s="6">
        <f t="shared" ref="E56:E119" si="3">F56+G56+H56</f>
        <v>5679.2999999999993</v>
      </c>
      <c r="F56" s="6">
        <f>F57+F58+F59+F60</f>
        <v>1893.1</v>
      </c>
      <c r="G56" s="6">
        <f>G57+G58+G59+G60</f>
        <v>1893.1</v>
      </c>
      <c r="H56" s="7">
        <f>H57+H58+H59+H60</f>
        <v>1893.1</v>
      </c>
    </row>
    <row r="57" spans="1:9" s="1" customFormat="1" x14ac:dyDescent="0.25">
      <c r="A57" s="474"/>
      <c r="B57" s="477"/>
      <c r="C57" s="480"/>
      <c r="D57" s="293" t="s">
        <v>86</v>
      </c>
      <c r="E57" s="8">
        <f t="shared" si="3"/>
        <v>0</v>
      </c>
      <c r="F57" s="13">
        <v>0</v>
      </c>
      <c r="G57" s="13">
        <v>0</v>
      </c>
      <c r="H57" s="14">
        <v>0</v>
      </c>
    </row>
    <row r="58" spans="1:9" s="1" customFormat="1" x14ac:dyDescent="0.25">
      <c r="A58" s="474"/>
      <c r="B58" s="477"/>
      <c r="C58" s="480"/>
      <c r="D58" s="293" t="s">
        <v>87</v>
      </c>
      <c r="E58" s="8">
        <f t="shared" si="3"/>
        <v>5679.2999999999993</v>
      </c>
      <c r="F58" s="13">
        <v>1893.1</v>
      </c>
      <c r="G58" s="13">
        <v>1893.1</v>
      </c>
      <c r="H58" s="14">
        <v>1893.1</v>
      </c>
    </row>
    <row r="59" spans="1:9" s="1" customFormat="1" x14ac:dyDescent="0.25">
      <c r="A59" s="474"/>
      <c r="B59" s="477"/>
      <c r="C59" s="480"/>
      <c r="D59" s="293" t="s">
        <v>88</v>
      </c>
      <c r="E59" s="8">
        <f t="shared" si="3"/>
        <v>0</v>
      </c>
      <c r="F59" s="13">
        <v>0</v>
      </c>
      <c r="G59" s="13">
        <v>0</v>
      </c>
      <c r="H59" s="14">
        <v>0</v>
      </c>
    </row>
    <row r="60" spans="1:9" s="1" customFormat="1" ht="15.75" thickBot="1" x14ac:dyDescent="0.3">
      <c r="A60" s="475"/>
      <c r="B60" s="478"/>
      <c r="C60" s="481"/>
      <c r="D60" s="294" t="s">
        <v>89</v>
      </c>
      <c r="E60" s="9">
        <f t="shared" si="3"/>
        <v>0</v>
      </c>
      <c r="F60" s="16">
        <v>0</v>
      </c>
      <c r="G60" s="16">
        <v>0</v>
      </c>
      <c r="H60" s="17">
        <v>0</v>
      </c>
    </row>
    <row r="61" spans="1:9" s="1" customFormat="1" ht="17.25" customHeight="1" x14ac:dyDescent="0.25">
      <c r="A61" s="473" t="s">
        <v>17</v>
      </c>
      <c r="B61" s="476" t="s">
        <v>63</v>
      </c>
      <c r="C61" s="479" t="s">
        <v>27</v>
      </c>
      <c r="D61" s="292" t="s">
        <v>7</v>
      </c>
      <c r="E61" s="6">
        <f t="shared" si="3"/>
        <v>49746.7</v>
      </c>
      <c r="F61" s="6">
        <f>F62+F63+F64+F65</f>
        <v>18188.300000000003</v>
      </c>
      <c r="G61" s="6">
        <f>G62+G63+G64+G65</f>
        <v>15066.199999999999</v>
      </c>
      <c r="H61" s="7">
        <f>H62+H63+H64+H65</f>
        <v>16492.2</v>
      </c>
    </row>
    <row r="62" spans="1:9" s="1" customFormat="1" x14ac:dyDescent="0.25">
      <c r="A62" s="474"/>
      <c r="B62" s="477"/>
      <c r="C62" s="480"/>
      <c r="D62" s="293" t="s">
        <v>86</v>
      </c>
      <c r="E62" s="8">
        <f t="shared" si="3"/>
        <v>49746.7</v>
      </c>
      <c r="F62" s="13">
        <f>18847.9-500+29.9+43-302.4+70-0.1</f>
        <v>18188.300000000003</v>
      </c>
      <c r="G62" s="13">
        <f>15536.3-500+29.9</f>
        <v>15066.199999999999</v>
      </c>
      <c r="H62" s="14">
        <f>16962.3-500+29.9</f>
        <v>16492.2</v>
      </c>
    </row>
    <row r="63" spans="1:9" s="1" customFormat="1" x14ac:dyDescent="0.25">
      <c r="A63" s="474"/>
      <c r="B63" s="477"/>
      <c r="C63" s="480"/>
      <c r="D63" s="293" t="s">
        <v>87</v>
      </c>
      <c r="E63" s="8">
        <f t="shared" si="3"/>
        <v>0</v>
      </c>
      <c r="F63" s="13">
        <v>0</v>
      </c>
      <c r="G63" s="13">
        <v>0</v>
      </c>
      <c r="H63" s="14">
        <v>0</v>
      </c>
    </row>
    <row r="64" spans="1:9" s="1" customFormat="1" x14ac:dyDescent="0.25">
      <c r="A64" s="474"/>
      <c r="B64" s="477"/>
      <c r="C64" s="480"/>
      <c r="D64" s="293" t="s">
        <v>88</v>
      </c>
      <c r="E64" s="8">
        <f t="shared" si="3"/>
        <v>0</v>
      </c>
      <c r="F64" s="13">
        <v>0</v>
      </c>
      <c r="G64" s="13">
        <v>0</v>
      </c>
      <c r="H64" s="14">
        <v>0</v>
      </c>
    </row>
    <row r="65" spans="1:8" s="1" customFormat="1" ht="17.25" customHeight="1" thickBot="1" x14ac:dyDescent="0.3">
      <c r="A65" s="475"/>
      <c r="B65" s="478"/>
      <c r="C65" s="481"/>
      <c r="D65" s="294" t="s">
        <v>89</v>
      </c>
      <c r="E65" s="9">
        <f t="shared" si="3"/>
        <v>0</v>
      </c>
      <c r="F65" s="16">
        <v>0</v>
      </c>
      <c r="G65" s="16">
        <v>0</v>
      </c>
      <c r="H65" s="17">
        <v>0</v>
      </c>
    </row>
    <row r="66" spans="1:8" s="1" customFormat="1" ht="13.5" customHeight="1" x14ac:dyDescent="0.25">
      <c r="A66" s="473" t="s">
        <v>34</v>
      </c>
      <c r="B66" s="476" t="s">
        <v>64</v>
      </c>
      <c r="C66" s="479" t="s">
        <v>27</v>
      </c>
      <c r="D66" s="292" t="s">
        <v>7</v>
      </c>
      <c r="E66" s="308">
        <f t="shared" si="3"/>
        <v>1500</v>
      </c>
      <c r="F66" s="308">
        <f>F67+F68+F69+F70</f>
        <v>500</v>
      </c>
      <c r="G66" s="308">
        <f>G67+G68+G69+G70</f>
        <v>500</v>
      </c>
      <c r="H66" s="309">
        <f>H67+H68+H69+H70</f>
        <v>500</v>
      </c>
    </row>
    <row r="67" spans="1:8" s="1" customFormat="1" ht="15.75" x14ac:dyDescent="0.25">
      <c r="A67" s="474"/>
      <c r="B67" s="477"/>
      <c r="C67" s="480"/>
      <c r="D67" s="293" t="s">
        <v>86</v>
      </c>
      <c r="E67" s="310">
        <f t="shared" si="3"/>
        <v>1500</v>
      </c>
      <c r="F67" s="311">
        <v>500</v>
      </c>
      <c r="G67" s="312">
        <v>500</v>
      </c>
      <c r="H67" s="313">
        <v>500</v>
      </c>
    </row>
    <row r="68" spans="1:8" s="1" customFormat="1" ht="15.75" x14ac:dyDescent="0.25">
      <c r="A68" s="474"/>
      <c r="B68" s="477"/>
      <c r="C68" s="480"/>
      <c r="D68" s="293" t="s">
        <v>87</v>
      </c>
      <c r="E68" s="310">
        <f t="shared" si="3"/>
        <v>0</v>
      </c>
      <c r="F68" s="311">
        <v>0</v>
      </c>
      <c r="G68" s="311">
        <v>0</v>
      </c>
      <c r="H68" s="314">
        <v>0</v>
      </c>
    </row>
    <row r="69" spans="1:8" s="1" customFormat="1" ht="15.75" x14ac:dyDescent="0.25">
      <c r="A69" s="474"/>
      <c r="B69" s="477"/>
      <c r="C69" s="480"/>
      <c r="D69" s="293" t="s">
        <v>88</v>
      </c>
      <c r="E69" s="310">
        <f t="shared" si="3"/>
        <v>0</v>
      </c>
      <c r="F69" s="13">
        <v>0</v>
      </c>
      <c r="G69" s="13">
        <v>0</v>
      </c>
      <c r="H69" s="14">
        <v>0</v>
      </c>
    </row>
    <row r="70" spans="1:8" s="1" customFormat="1" ht="16.5" thickBot="1" x14ac:dyDescent="0.3">
      <c r="A70" s="475"/>
      <c r="B70" s="478"/>
      <c r="C70" s="481"/>
      <c r="D70" s="294" t="s">
        <v>89</v>
      </c>
      <c r="E70" s="315">
        <f t="shared" si="3"/>
        <v>0</v>
      </c>
      <c r="F70" s="16">
        <v>0</v>
      </c>
      <c r="G70" s="16">
        <v>0</v>
      </c>
      <c r="H70" s="17">
        <v>0</v>
      </c>
    </row>
    <row r="71" spans="1:8" s="1" customFormat="1" ht="16.5" customHeight="1" x14ac:dyDescent="0.25">
      <c r="A71" s="473" t="s">
        <v>39</v>
      </c>
      <c r="B71" s="476" t="s">
        <v>56</v>
      </c>
      <c r="C71" s="479" t="s">
        <v>26</v>
      </c>
      <c r="D71" s="292" t="s">
        <v>7</v>
      </c>
      <c r="E71" s="6">
        <f t="shared" si="3"/>
        <v>46.2</v>
      </c>
      <c r="F71" s="6">
        <f>F72+F73+F74+F75</f>
        <v>15.4</v>
      </c>
      <c r="G71" s="6">
        <f>G72+G73+G74+G75</f>
        <v>15.4</v>
      </c>
      <c r="H71" s="7">
        <f>H72+H73+H74+H75</f>
        <v>15.4</v>
      </c>
    </row>
    <row r="72" spans="1:8" s="1" customFormat="1" x14ac:dyDescent="0.25">
      <c r="A72" s="474"/>
      <c r="B72" s="477"/>
      <c r="C72" s="480"/>
      <c r="D72" s="293" t="s">
        <v>86</v>
      </c>
      <c r="E72" s="8">
        <f t="shared" si="3"/>
        <v>0</v>
      </c>
      <c r="F72" s="13">
        <v>0</v>
      </c>
      <c r="G72" s="13">
        <v>0</v>
      </c>
      <c r="H72" s="14">
        <v>0</v>
      </c>
    </row>
    <row r="73" spans="1:8" s="1" customFormat="1" x14ac:dyDescent="0.25">
      <c r="A73" s="474"/>
      <c r="B73" s="477"/>
      <c r="C73" s="480"/>
      <c r="D73" s="293" t="s">
        <v>87</v>
      </c>
      <c r="E73" s="8">
        <f t="shared" si="3"/>
        <v>46.2</v>
      </c>
      <c r="F73" s="13">
        <v>15.4</v>
      </c>
      <c r="G73" s="13">
        <v>15.4</v>
      </c>
      <c r="H73" s="14">
        <v>15.4</v>
      </c>
    </row>
    <row r="74" spans="1:8" s="1" customFormat="1" ht="16.5" customHeight="1" x14ac:dyDescent="0.25">
      <c r="A74" s="474"/>
      <c r="B74" s="477"/>
      <c r="C74" s="480"/>
      <c r="D74" s="293" t="s">
        <v>88</v>
      </c>
      <c r="E74" s="8">
        <f t="shared" si="3"/>
        <v>0</v>
      </c>
      <c r="F74" s="13">
        <v>0</v>
      </c>
      <c r="G74" s="13">
        <v>0</v>
      </c>
      <c r="H74" s="14">
        <v>0</v>
      </c>
    </row>
    <row r="75" spans="1:8" s="1" customFormat="1" ht="15" customHeight="1" thickBot="1" x14ac:dyDescent="0.3">
      <c r="A75" s="475"/>
      <c r="B75" s="478"/>
      <c r="C75" s="481"/>
      <c r="D75" s="294" t="s">
        <v>89</v>
      </c>
      <c r="E75" s="9">
        <f t="shared" si="3"/>
        <v>0</v>
      </c>
      <c r="F75" s="16">
        <v>0</v>
      </c>
      <c r="G75" s="16">
        <v>0</v>
      </c>
      <c r="H75" s="17">
        <v>0</v>
      </c>
    </row>
    <row r="76" spans="1:8" s="1" customFormat="1" ht="17.25" customHeight="1" x14ac:dyDescent="0.25">
      <c r="A76" s="473" t="s">
        <v>35</v>
      </c>
      <c r="B76" s="476" t="s">
        <v>57</v>
      </c>
      <c r="C76" s="479" t="s">
        <v>26</v>
      </c>
      <c r="D76" s="292" t="s">
        <v>7</v>
      </c>
      <c r="E76" s="6">
        <f t="shared" si="3"/>
        <v>261.89999999999998</v>
      </c>
      <c r="F76" s="6">
        <f>F77+F78+F79+F80</f>
        <v>87.3</v>
      </c>
      <c r="G76" s="6">
        <f>G77+G78+G79+G80</f>
        <v>87.3</v>
      </c>
      <c r="H76" s="7">
        <f>H77+H78+H79+H80</f>
        <v>87.3</v>
      </c>
    </row>
    <row r="77" spans="1:8" s="1" customFormat="1" x14ac:dyDescent="0.25">
      <c r="A77" s="474"/>
      <c r="B77" s="477"/>
      <c r="C77" s="480"/>
      <c r="D77" s="293" t="s">
        <v>86</v>
      </c>
      <c r="E77" s="8">
        <f t="shared" si="3"/>
        <v>0</v>
      </c>
      <c r="F77" s="13">
        <v>0</v>
      </c>
      <c r="G77" s="13">
        <v>0</v>
      </c>
      <c r="H77" s="14">
        <v>0</v>
      </c>
    </row>
    <row r="78" spans="1:8" s="1" customFormat="1" x14ac:dyDescent="0.25">
      <c r="A78" s="474"/>
      <c r="B78" s="477"/>
      <c r="C78" s="480"/>
      <c r="D78" s="293" t="s">
        <v>87</v>
      </c>
      <c r="E78" s="8">
        <f t="shared" si="3"/>
        <v>261.89999999999998</v>
      </c>
      <c r="F78" s="13">
        <v>87.3</v>
      </c>
      <c r="G78" s="13">
        <v>87.3</v>
      </c>
      <c r="H78" s="14">
        <v>87.3</v>
      </c>
    </row>
    <row r="79" spans="1:8" s="1" customFormat="1" x14ac:dyDescent="0.25">
      <c r="A79" s="474"/>
      <c r="B79" s="477"/>
      <c r="C79" s="480"/>
      <c r="D79" s="293" t="s">
        <v>88</v>
      </c>
      <c r="E79" s="8">
        <f t="shared" si="3"/>
        <v>0</v>
      </c>
      <c r="F79" s="13">
        <v>0</v>
      </c>
      <c r="G79" s="13">
        <v>0</v>
      </c>
      <c r="H79" s="14">
        <v>0</v>
      </c>
    </row>
    <row r="80" spans="1:8" s="1" customFormat="1" ht="15.75" thickBot="1" x14ac:dyDescent="0.3">
      <c r="A80" s="475"/>
      <c r="B80" s="478"/>
      <c r="C80" s="481"/>
      <c r="D80" s="294" t="s">
        <v>89</v>
      </c>
      <c r="E80" s="9">
        <f t="shared" si="3"/>
        <v>0</v>
      </c>
      <c r="F80" s="16">
        <v>0</v>
      </c>
      <c r="G80" s="16">
        <v>0</v>
      </c>
      <c r="H80" s="17">
        <v>0</v>
      </c>
    </row>
    <row r="81" spans="1:8" s="1" customFormat="1" ht="15" customHeight="1" x14ac:dyDescent="0.25">
      <c r="A81" s="473" t="s">
        <v>40</v>
      </c>
      <c r="B81" s="476" t="s">
        <v>56</v>
      </c>
      <c r="C81" s="479" t="s">
        <v>26</v>
      </c>
      <c r="D81" s="292" t="s">
        <v>7</v>
      </c>
      <c r="E81" s="6">
        <f t="shared" si="3"/>
        <v>108</v>
      </c>
      <c r="F81" s="6">
        <f>F82+F83+F84+F85</f>
        <v>36</v>
      </c>
      <c r="G81" s="6">
        <f>G82+G83+G84+G85</f>
        <v>36</v>
      </c>
      <c r="H81" s="7">
        <f>H82+H83+H84+H85</f>
        <v>36</v>
      </c>
    </row>
    <row r="82" spans="1:8" s="1" customFormat="1" ht="15.75" customHeight="1" x14ac:dyDescent="0.25">
      <c r="A82" s="474"/>
      <c r="B82" s="477"/>
      <c r="C82" s="480"/>
      <c r="D82" s="293" t="s">
        <v>86</v>
      </c>
      <c r="E82" s="8">
        <f t="shared" si="3"/>
        <v>108</v>
      </c>
      <c r="F82" s="13">
        <v>36</v>
      </c>
      <c r="G82" s="13">
        <v>36</v>
      </c>
      <c r="H82" s="14">
        <v>36</v>
      </c>
    </row>
    <row r="83" spans="1:8" s="1" customFormat="1" x14ac:dyDescent="0.25">
      <c r="A83" s="474"/>
      <c r="B83" s="477"/>
      <c r="C83" s="480"/>
      <c r="D83" s="293" t="s">
        <v>87</v>
      </c>
      <c r="E83" s="8">
        <f t="shared" si="3"/>
        <v>0</v>
      </c>
      <c r="F83" s="13">
        <v>0</v>
      </c>
      <c r="G83" s="13">
        <v>0</v>
      </c>
      <c r="H83" s="14">
        <v>0</v>
      </c>
    </row>
    <row r="84" spans="1:8" s="1" customFormat="1" ht="17.25" customHeight="1" x14ac:dyDescent="0.25">
      <c r="A84" s="474"/>
      <c r="B84" s="477"/>
      <c r="C84" s="480"/>
      <c r="D84" s="293" t="s">
        <v>88</v>
      </c>
      <c r="E84" s="8">
        <f t="shared" si="3"/>
        <v>0</v>
      </c>
      <c r="F84" s="13">
        <v>0</v>
      </c>
      <c r="G84" s="13">
        <v>0</v>
      </c>
      <c r="H84" s="14">
        <v>0</v>
      </c>
    </row>
    <row r="85" spans="1:8" s="1" customFormat="1" ht="15" customHeight="1" thickBot="1" x14ac:dyDescent="0.3">
      <c r="A85" s="475"/>
      <c r="B85" s="478"/>
      <c r="C85" s="481"/>
      <c r="D85" s="294" t="s">
        <v>89</v>
      </c>
      <c r="E85" s="9">
        <f t="shared" si="3"/>
        <v>0</v>
      </c>
      <c r="F85" s="16">
        <v>0</v>
      </c>
      <c r="G85" s="16">
        <v>0</v>
      </c>
      <c r="H85" s="17">
        <v>0</v>
      </c>
    </row>
    <row r="86" spans="1:8" s="1" customFormat="1" ht="15.75" customHeight="1" x14ac:dyDescent="0.25">
      <c r="A86" s="473" t="s">
        <v>36</v>
      </c>
      <c r="B86" s="482" t="s">
        <v>65</v>
      </c>
      <c r="C86" s="479" t="s">
        <v>29</v>
      </c>
      <c r="D86" s="292" t="s">
        <v>7</v>
      </c>
      <c r="E86" s="6">
        <f t="shared" si="3"/>
        <v>656.7</v>
      </c>
      <c r="F86" s="6">
        <f>F87+F88+F89+F90</f>
        <v>218.9</v>
      </c>
      <c r="G86" s="6">
        <f>G87+G88+G89+G90</f>
        <v>218.9</v>
      </c>
      <c r="H86" s="7">
        <f>H87+H88+H89+H90</f>
        <v>218.9</v>
      </c>
    </row>
    <row r="87" spans="1:8" s="1" customFormat="1" ht="16.5" customHeight="1" x14ac:dyDescent="0.25">
      <c r="A87" s="474"/>
      <c r="B87" s="483"/>
      <c r="C87" s="480"/>
      <c r="D87" s="293" t="s">
        <v>86</v>
      </c>
      <c r="E87" s="8">
        <f t="shared" si="3"/>
        <v>0</v>
      </c>
      <c r="F87" s="13">
        <v>0</v>
      </c>
      <c r="G87" s="13">
        <v>0</v>
      </c>
      <c r="H87" s="14">
        <v>0</v>
      </c>
    </row>
    <row r="88" spans="1:8" s="1" customFormat="1" x14ac:dyDescent="0.25">
      <c r="A88" s="474"/>
      <c r="B88" s="483"/>
      <c r="C88" s="480"/>
      <c r="D88" s="293" t="s">
        <v>87</v>
      </c>
      <c r="E88" s="8">
        <f t="shared" si="3"/>
        <v>0</v>
      </c>
      <c r="F88" s="13">
        <v>0</v>
      </c>
      <c r="G88" s="13">
        <v>0</v>
      </c>
      <c r="H88" s="14">
        <v>0</v>
      </c>
    </row>
    <row r="89" spans="1:8" s="1" customFormat="1" x14ac:dyDescent="0.25">
      <c r="A89" s="474"/>
      <c r="B89" s="483"/>
      <c r="C89" s="480"/>
      <c r="D89" s="293" t="s">
        <v>88</v>
      </c>
      <c r="E89" s="8">
        <f t="shared" si="3"/>
        <v>0</v>
      </c>
      <c r="F89" s="13">
        <v>0</v>
      </c>
      <c r="G89" s="13">
        <v>0</v>
      </c>
      <c r="H89" s="14">
        <v>0</v>
      </c>
    </row>
    <row r="90" spans="1:8" s="1" customFormat="1" ht="15.75" thickBot="1" x14ac:dyDescent="0.3">
      <c r="A90" s="475"/>
      <c r="B90" s="484"/>
      <c r="C90" s="481"/>
      <c r="D90" s="294" t="s">
        <v>89</v>
      </c>
      <c r="E90" s="9">
        <f t="shared" si="3"/>
        <v>656.7</v>
      </c>
      <c r="F90" s="16">
        <v>218.9</v>
      </c>
      <c r="G90" s="16">
        <v>218.9</v>
      </c>
      <c r="H90" s="17">
        <v>218.9</v>
      </c>
    </row>
    <row r="91" spans="1:8" s="1" customFormat="1" ht="16.5" customHeight="1" x14ac:dyDescent="0.25">
      <c r="A91" s="473" t="s">
        <v>37</v>
      </c>
      <c r="B91" s="482" t="s">
        <v>55</v>
      </c>
      <c r="C91" s="479" t="s">
        <v>27</v>
      </c>
      <c r="D91" s="292" t="s">
        <v>7</v>
      </c>
      <c r="E91" s="6">
        <f t="shared" si="3"/>
        <v>171.2</v>
      </c>
      <c r="F91" s="6">
        <f>F92+F93+F94+F95</f>
        <v>23.2</v>
      </c>
      <c r="G91" s="6">
        <f>G92+G93+G94+G95</f>
        <v>74</v>
      </c>
      <c r="H91" s="7">
        <f>H92+H93+H94+H95</f>
        <v>74</v>
      </c>
    </row>
    <row r="92" spans="1:8" s="1" customFormat="1" x14ac:dyDescent="0.25">
      <c r="A92" s="474"/>
      <c r="B92" s="483"/>
      <c r="C92" s="480"/>
      <c r="D92" s="293" t="s">
        <v>86</v>
      </c>
      <c r="E92" s="8">
        <f t="shared" si="3"/>
        <v>171.2</v>
      </c>
      <c r="F92" s="13">
        <f>56.8+17.2-39-11.8</f>
        <v>23.2</v>
      </c>
      <c r="G92" s="13">
        <f>56.8+17.2</f>
        <v>74</v>
      </c>
      <c r="H92" s="14">
        <f>56.8+17.2</f>
        <v>74</v>
      </c>
    </row>
    <row r="93" spans="1:8" s="1" customFormat="1" x14ac:dyDescent="0.25">
      <c r="A93" s="474"/>
      <c r="B93" s="483"/>
      <c r="C93" s="480"/>
      <c r="D93" s="293" t="s">
        <v>87</v>
      </c>
      <c r="E93" s="8">
        <f t="shared" si="3"/>
        <v>0</v>
      </c>
      <c r="F93" s="13">
        <v>0</v>
      </c>
      <c r="G93" s="13">
        <v>0</v>
      </c>
      <c r="H93" s="14">
        <v>0</v>
      </c>
    </row>
    <row r="94" spans="1:8" s="1" customFormat="1" x14ac:dyDescent="0.25">
      <c r="A94" s="474"/>
      <c r="B94" s="483"/>
      <c r="C94" s="480"/>
      <c r="D94" s="293" t="s">
        <v>88</v>
      </c>
      <c r="E94" s="8">
        <f t="shared" si="3"/>
        <v>0</v>
      </c>
      <c r="F94" s="13">
        <v>0</v>
      </c>
      <c r="G94" s="13">
        <v>0</v>
      </c>
      <c r="H94" s="14">
        <v>0</v>
      </c>
    </row>
    <row r="95" spans="1:8" s="1" customFormat="1" ht="15.75" thickBot="1" x14ac:dyDescent="0.3">
      <c r="A95" s="475"/>
      <c r="B95" s="484"/>
      <c r="C95" s="481"/>
      <c r="D95" s="294" t="s">
        <v>89</v>
      </c>
      <c r="E95" s="9">
        <f t="shared" si="3"/>
        <v>0</v>
      </c>
      <c r="F95" s="16">
        <v>0</v>
      </c>
      <c r="G95" s="16">
        <v>0</v>
      </c>
      <c r="H95" s="17">
        <v>0</v>
      </c>
    </row>
    <row r="96" spans="1:8" s="1" customFormat="1" ht="18" customHeight="1" x14ac:dyDescent="0.25">
      <c r="A96" s="473" t="s">
        <v>44</v>
      </c>
      <c r="B96" s="482" t="s">
        <v>59</v>
      </c>
      <c r="C96" s="479" t="s">
        <v>28</v>
      </c>
      <c r="D96" s="292" t="s">
        <v>7</v>
      </c>
      <c r="E96" s="6">
        <f t="shared" si="3"/>
        <v>6185.6</v>
      </c>
      <c r="F96" s="6">
        <f>F97+F98+F99+F100</f>
        <v>6185.6</v>
      </c>
      <c r="G96" s="6">
        <f>G97+G98+G99+G100</f>
        <v>0</v>
      </c>
      <c r="H96" s="7">
        <f>H97+H98+H99+H100</f>
        <v>0</v>
      </c>
    </row>
    <row r="97" spans="1:8" s="1" customFormat="1" ht="15" customHeight="1" x14ac:dyDescent="0.25">
      <c r="A97" s="474"/>
      <c r="B97" s="483"/>
      <c r="C97" s="480"/>
      <c r="D97" s="293" t="s">
        <v>86</v>
      </c>
      <c r="E97" s="8">
        <f t="shared" si="3"/>
        <v>185.6</v>
      </c>
      <c r="F97" s="13">
        <f>41.4+144.2</f>
        <v>185.6</v>
      </c>
      <c r="G97" s="13">
        <v>0</v>
      </c>
      <c r="H97" s="14">
        <v>0</v>
      </c>
    </row>
    <row r="98" spans="1:8" s="1" customFormat="1" ht="14.25" customHeight="1" x14ac:dyDescent="0.25">
      <c r="A98" s="474"/>
      <c r="B98" s="483"/>
      <c r="C98" s="480"/>
      <c r="D98" s="293" t="s">
        <v>87</v>
      </c>
      <c r="E98" s="8">
        <f t="shared" si="3"/>
        <v>6000</v>
      </c>
      <c r="F98" s="13">
        <f>1339.3+4660.7</f>
        <v>6000</v>
      </c>
      <c r="G98" s="13">
        <v>0</v>
      </c>
      <c r="H98" s="14">
        <v>0</v>
      </c>
    </row>
    <row r="99" spans="1:8" s="1" customFormat="1" ht="14.25" customHeight="1" x14ac:dyDescent="0.25">
      <c r="A99" s="474"/>
      <c r="B99" s="483"/>
      <c r="C99" s="480"/>
      <c r="D99" s="293" t="s">
        <v>88</v>
      </c>
      <c r="E99" s="8">
        <f t="shared" si="3"/>
        <v>0</v>
      </c>
      <c r="F99" s="13">
        <v>0</v>
      </c>
      <c r="G99" s="13">
        <v>0</v>
      </c>
      <c r="H99" s="14">
        <v>0</v>
      </c>
    </row>
    <row r="100" spans="1:8" s="1" customFormat="1" ht="15.75" customHeight="1" thickBot="1" x14ac:dyDescent="0.3">
      <c r="A100" s="475"/>
      <c r="B100" s="484"/>
      <c r="C100" s="481"/>
      <c r="D100" s="294" t="s">
        <v>89</v>
      </c>
      <c r="E100" s="9">
        <f t="shared" si="3"/>
        <v>0</v>
      </c>
      <c r="F100" s="16">
        <v>0</v>
      </c>
      <c r="G100" s="16">
        <v>0</v>
      </c>
      <c r="H100" s="17">
        <v>0</v>
      </c>
    </row>
    <row r="101" spans="1:8" s="1" customFormat="1" ht="16.5" customHeight="1" x14ac:dyDescent="0.25">
      <c r="A101" s="473" t="s">
        <v>45</v>
      </c>
      <c r="B101" s="482" t="s">
        <v>66</v>
      </c>
      <c r="C101" s="479" t="s">
        <v>28</v>
      </c>
      <c r="D101" s="292" t="s">
        <v>7</v>
      </c>
      <c r="E101" s="316">
        <f t="shared" si="3"/>
        <v>10950.400000000001</v>
      </c>
      <c r="F101" s="316">
        <f>F102+F103+F104+F105</f>
        <v>3711.1000000000004</v>
      </c>
      <c r="G101" s="316">
        <f>G102+G103+G104+G105</f>
        <v>3569.5</v>
      </c>
      <c r="H101" s="317">
        <f>H102+H103+H104+H105</f>
        <v>3669.8</v>
      </c>
    </row>
    <row r="102" spans="1:8" s="1" customFormat="1" ht="15" customHeight="1" x14ac:dyDescent="0.25">
      <c r="A102" s="474"/>
      <c r="B102" s="483"/>
      <c r="C102" s="480"/>
      <c r="D102" s="293" t="s">
        <v>86</v>
      </c>
      <c r="E102" s="318">
        <f t="shared" si="3"/>
        <v>0</v>
      </c>
      <c r="F102" s="319">
        <v>0</v>
      </c>
      <c r="G102" s="319">
        <v>0</v>
      </c>
      <c r="H102" s="320">
        <v>0</v>
      </c>
    </row>
    <row r="103" spans="1:8" s="1" customFormat="1" ht="15" customHeight="1" x14ac:dyDescent="0.25">
      <c r="A103" s="474"/>
      <c r="B103" s="483"/>
      <c r="C103" s="480"/>
      <c r="D103" s="293" t="s">
        <v>87</v>
      </c>
      <c r="E103" s="318">
        <f t="shared" si="3"/>
        <v>1204.54466</v>
      </c>
      <c r="F103" s="319">
        <v>408.22109999999998</v>
      </c>
      <c r="G103" s="319">
        <v>392.64517000000001</v>
      </c>
      <c r="H103" s="320">
        <v>403.67838999999998</v>
      </c>
    </row>
    <row r="104" spans="1:8" s="1" customFormat="1" ht="15" customHeight="1" x14ac:dyDescent="0.25">
      <c r="A104" s="474"/>
      <c r="B104" s="483"/>
      <c r="C104" s="480"/>
      <c r="D104" s="293" t="s">
        <v>88</v>
      </c>
      <c r="E104" s="318">
        <f t="shared" si="3"/>
        <v>9745.8553400000001</v>
      </c>
      <c r="F104" s="319">
        <v>3302.8789000000002</v>
      </c>
      <c r="G104" s="319">
        <v>3176.8548300000002</v>
      </c>
      <c r="H104" s="320">
        <v>3266.1216100000001</v>
      </c>
    </row>
    <row r="105" spans="1:8" s="1" customFormat="1" ht="15" customHeight="1" thickBot="1" x14ac:dyDescent="0.3">
      <c r="A105" s="475"/>
      <c r="B105" s="484"/>
      <c r="C105" s="481"/>
      <c r="D105" s="294" t="s">
        <v>89</v>
      </c>
      <c r="E105" s="321">
        <f t="shared" si="3"/>
        <v>0</v>
      </c>
      <c r="F105" s="322">
        <v>0</v>
      </c>
      <c r="G105" s="322">
        <v>0</v>
      </c>
      <c r="H105" s="323">
        <v>0</v>
      </c>
    </row>
    <row r="106" spans="1:8" s="1" customFormat="1" ht="18" customHeight="1" x14ac:dyDescent="0.25">
      <c r="A106" s="473" t="s">
        <v>46</v>
      </c>
      <c r="B106" s="482" t="s">
        <v>67</v>
      </c>
      <c r="C106" s="479" t="s">
        <v>28</v>
      </c>
      <c r="D106" s="292" t="s">
        <v>7</v>
      </c>
      <c r="E106" s="6">
        <f t="shared" si="3"/>
        <v>26282</v>
      </c>
      <c r="F106" s="6">
        <f>F107+F108+F109+F110</f>
        <v>8876.5</v>
      </c>
      <c r="G106" s="6">
        <f>G107+G108+G109+G110</f>
        <v>8876.5</v>
      </c>
      <c r="H106" s="7">
        <f>H107+H108+H109+H110</f>
        <v>8529</v>
      </c>
    </row>
    <row r="107" spans="1:8" s="1" customFormat="1" ht="15" customHeight="1" x14ac:dyDescent="0.25">
      <c r="A107" s="474"/>
      <c r="B107" s="483"/>
      <c r="C107" s="480"/>
      <c r="D107" s="293" t="s">
        <v>86</v>
      </c>
      <c r="E107" s="8">
        <f t="shared" si="3"/>
        <v>0</v>
      </c>
      <c r="F107" s="13">
        <v>0</v>
      </c>
      <c r="G107" s="13">
        <v>0</v>
      </c>
      <c r="H107" s="14">
        <v>0</v>
      </c>
    </row>
    <row r="108" spans="1:8" s="1" customFormat="1" x14ac:dyDescent="0.25">
      <c r="A108" s="474"/>
      <c r="B108" s="483"/>
      <c r="C108" s="480"/>
      <c r="D108" s="293" t="s">
        <v>87</v>
      </c>
      <c r="E108" s="8">
        <f t="shared" si="3"/>
        <v>0</v>
      </c>
      <c r="F108" s="13">
        <v>0</v>
      </c>
      <c r="G108" s="13">
        <v>0</v>
      </c>
      <c r="H108" s="14">
        <v>0</v>
      </c>
    </row>
    <row r="109" spans="1:8" s="1" customFormat="1" x14ac:dyDescent="0.25">
      <c r="A109" s="474"/>
      <c r="B109" s="483"/>
      <c r="C109" s="480"/>
      <c r="D109" s="293" t="s">
        <v>88</v>
      </c>
      <c r="E109" s="8">
        <f t="shared" si="3"/>
        <v>26282</v>
      </c>
      <c r="F109" s="13">
        <v>8876.5</v>
      </c>
      <c r="G109" s="13">
        <v>8876.5</v>
      </c>
      <c r="H109" s="14">
        <v>8529</v>
      </c>
    </row>
    <row r="110" spans="1:8" s="1" customFormat="1" ht="15.75" thickBot="1" x14ac:dyDescent="0.3">
      <c r="A110" s="475"/>
      <c r="B110" s="484"/>
      <c r="C110" s="481"/>
      <c r="D110" s="294" t="s">
        <v>89</v>
      </c>
      <c r="E110" s="9">
        <f t="shared" si="3"/>
        <v>0</v>
      </c>
      <c r="F110" s="16">
        <v>0</v>
      </c>
      <c r="G110" s="16">
        <v>0</v>
      </c>
      <c r="H110" s="17">
        <v>0</v>
      </c>
    </row>
    <row r="111" spans="1:8" s="1" customFormat="1" ht="15.75" customHeight="1" x14ac:dyDescent="0.25">
      <c r="A111" s="473" t="s">
        <v>50</v>
      </c>
      <c r="B111" s="482" t="s">
        <v>68</v>
      </c>
      <c r="C111" s="479" t="s">
        <v>28</v>
      </c>
      <c r="D111" s="292" t="s">
        <v>7</v>
      </c>
      <c r="E111" s="6">
        <f t="shared" si="3"/>
        <v>19191.900000000001</v>
      </c>
      <c r="F111" s="6">
        <f>F112+F113+F114+F115</f>
        <v>4340.1000000000004</v>
      </c>
      <c r="G111" s="6">
        <f>G112+G113+G114+G115</f>
        <v>6171.6</v>
      </c>
      <c r="H111" s="7">
        <f>H112+H113+H114+H115</f>
        <v>8680.2000000000007</v>
      </c>
    </row>
    <row r="112" spans="1:8" s="1" customFormat="1" ht="17.25" customHeight="1" x14ac:dyDescent="0.25">
      <c r="A112" s="474"/>
      <c r="B112" s="483"/>
      <c r="C112" s="480"/>
      <c r="D112" s="293" t="s">
        <v>86</v>
      </c>
      <c r="E112" s="8">
        <f t="shared" si="3"/>
        <v>0</v>
      </c>
      <c r="F112" s="13">
        <v>0</v>
      </c>
      <c r="G112" s="13">
        <v>0</v>
      </c>
      <c r="H112" s="14">
        <v>0</v>
      </c>
    </row>
    <row r="113" spans="1:12" s="1" customFormat="1" x14ac:dyDescent="0.25">
      <c r="A113" s="474"/>
      <c r="B113" s="483"/>
      <c r="C113" s="480"/>
      <c r="D113" s="293" t="s">
        <v>87</v>
      </c>
      <c r="E113" s="8">
        <f t="shared" si="3"/>
        <v>19191.900000000001</v>
      </c>
      <c r="F113" s="13">
        <v>4340.1000000000004</v>
      </c>
      <c r="G113" s="13">
        <v>6171.6</v>
      </c>
      <c r="H113" s="14">
        <v>8680.2000000000007</v>
      </c>
    </row>
    <row r="114" spans="1:12" s="1" customFormat="1" x14ac:dyDescent="0.25">
      <c r="A114" s="474"/>
      <c r="B114" s="483"/>
      <c r="C114" s="480"/>
      <c r="D114" s="293" t="s">
        <v>88</v>
      </c>
      <c r="E114" s="8">
        <f t="shared" si="3"/>
        <v>0</v>
      </c>
      <c r="F114" s="13">
        <v>0</v>
      </c>
      <c r="G114" s="13">
        <v>0</v>
      </c>
      <c r="H114" s="14">
        <v>0</v>
      </c>
    </row>
    <row r="115" spans="1:12" s="1" customFormat="1" ht="15.75" customHeight="1" thickBot="1" x14ac:dyDescent="0.3">
      <c r="A115" s="475"/>
      <c r="B115" s="484"/>
      <c r="C115" s="481"/>
      <c r="D115" s="294" t="s">
        <v>89</v>
      </c>
      <c r="E115" s="9">
        <f t="shared" si="3"/>
        <v>0</v>
      </c>
      <c r="F115" s="16">
        <v>0</v>
      </c>
      <c r="G115" s="16">
        <v>0</v>
      </c>
      <c r="H115" s="17">
        <v>0</v>
      </c>
    </row>
    <row r="116" spans="1:12" s="1" customFormat="1" ht="16.5" customHeight="1" x14ac:dyDescent="0.25">
      <c r="A116" s="473" t="s">
        <v>51</v>
      </c>
      <c r="B116" s="482" t="s">
        <v>69</v>
      </c>
      <c r="C116" s="479" t="s">
        <v>28</v>
      </c>
      <c r="D116" s="292" t="s">
        <v>7</v>
      </c>
      <c r="E116" s="6">
        <f t="shared" si="3"/>
        <v>16483.199999999997</v>
      </c>
      <c r="F116" s="6">
        <f>F117+F118+F119+F120</f>
        <v>5494.4</v>
      </c>
      <c r="G116" s="6">
        <f>G117+G118+G119+G120</f>
        <v>5494.4</v>
      </c>
      <c r="H116" s="7">
        <f>H117+H118+H119+H120</f>
        <v>5494.4</v>
      </c>
    </row>
    <row r="117" spans="1:12" s="1" customFormat="1" ht="14.25" customHeight="1" x14ac:dyDescent="0.25">
      <c r="A117" s="474"/>
      <c r="B117" s="483"/>
      <c r="C117" s="480"/>
      <c r="D117" s="293" t="s">
        <v>86</v>
      </c>
      <c r="E117" s="8">
        <f t="shared" si="3"/>
        <v>0</v>
      </c>
      <c r="F117" s="13">
        <v>0</v>
      </c>
      <c r="G117" s="13">
        <v>0</v>
      </c>
      <c r="H117" s="14">
        <v>0</v>
      </c>
    </row>
    <row r="118" spans="1:12" s="1" customFormat="1" x14ac:dyDescent="0.25">
      <c r="A118" s="474"/>
      <c r="B118" s="483"/>
      <c r="C118" s="480"/>
      <c r="D118" s="293" t="s">
        <v>87</v>
      </c>
      <c r="E118" s="8">
        <f t="shared" si="3"/>
        <v>16483.199999999997</v>
      </c>
      <c r="F118" s="13">
        <v>5494.4</v>
      </c>
      <c r="G118" s="13">
        <v>5494.4</v>
      </c>
      <c r="H118" s="14">
        <v>5494.4</v>
      </c>
    </row>
    <row r="119" spans="1:12" s="1" customFormat="1" x14ac:dyDescent="0.25">
      <c r="A119" s="474"/>
      <c r="B119" s="483"/>
      <c r="C119" s="480"/>
      <c r="D119" s="293" t="s">
        <v>88</v>
      </c>
      <c r="E119" s="8">
        <f t="shared" si="3"/>
        <v>0</v>
      </c>
      <c r="F119" s="13">
        <v>0</v>
      </c>
      <c r="G119" s="13">
        <v>0</v>
      </c>
      <c r="H119" s="14">
        <v>0</v>
      </c>
    </row>
    <row r="120" spans="1:12" s="1" customFormat="1" ht="15.75" thickBot="1" x14ac:dyDescent="0.3">
      <c r="A120" s="475"/>
      <c r="B120" s="484"/>
      <c r="C120" s="481"/>
      <c r="D120" s="294" t="s">
        <v>89</v>
      </c>
      <c r="E120" s="9">
        <f t="shared" ref="E120:E130" si="4">F120+G120+H120</f>
        <v>0</v>
      </c>
      <c r="F120" s="16">
        <v>0</v>
      </c>
      <c r="G120" s="16">
        <v>0</v>
      </c>
      <c r="H120" s="17">
        <v>0</v>
      </c>
    </row>
    <row r="121" spans="1:12" s="1" customFormat="1" ht="16.5" customHeight="1" x14ac:dyDescent="0.25">
      <c r="A121" s="473" t="s">
        <v>52</v>
      </c>
      <c r="B121" s="482" t="s">
        <v>70</v>
      </c>
      <c r="C121" s="479" t="s">
        <v>28</v>
      </c>
      <c r="D121" s="292" t="s">
        <v>7</v>
      </c>
      <c r="E121" s="6">
        <f t="shared" si="4"/>
        <v>1516.2</v>
      </c>
      <c r="F121" s="6">
        <f>F122+F123+F124+F125</f>
        <v>1516.2</v>
      </c>
      <c r="G121" s="6">
        <f>G122+G123+G124+G125</f>
        <v>0</v>
      </c>
      <c r="H121" s="7">
        <f>H122+H123+H124+H125</f>
        <v>0</v>
      </c>
    </row>
    <row r="122" spans="1:12" s="1" customFormat="1" ht="16.5" customHeight="1" x14ac:dyDescent="0.25">
      <c r="A122" s="474"/>
      <c r="B122" s="483"/>
      <c r="C122" s="480"/>
      <c r="D122" s="293" t="s">
        <v>86</v>
      </c>
      <c r="E122" s="8">
        <f t="shared" si="4"/>
        <v>0</v>
      </c>
      <c r="F122" s="13">
        <v>0</v>
      </c>
      <c r="G122" s="13">
        <v>0</v>
      </c>
      <c r="H122" s="14">
        <v>0</v>
      </c>
    </row>
    <row r="123" spans="1:12" s="1" customFormat="1" x14ac:dyDescent="0.25">
      <c r="A123" s="474"/>
      <c r="B123" s="483"/>
      <c r="C123" s="480"/>
      <c r="D123" s="293" t="s">
        <v>87</v>
      </c>
      <c r="E123" s="8">
        <f t="shared" si="4"/>
        <v>30.3</v>
      </c>
      <c r="F123" s="13">
        <v>30.3</v>
      </c>
      <c r="G123" s="13">
        <v>0</v>
      </c>
      <c r="H123" s="14">
        <v>0</v>
      </c>
    </row>
    <row r="124" spans="1:12" s="1" customFormat="1" x14ac:dyDescent="0.25">
      <c r="A124" s="474"/>
      <c r="B124" s="483"/>
      <c r="C124" s="480"/>
      <c r="D124" s="293" t="s">
        <v>88</v>
      </c>
      <c r="E124" s="8">
        <f t="shared" si="4"/>
        <v>1485.9</v>
      </c>
      <c r="F124" s="13">
        <v>1485.9</v>
      </c>
      <c r="G124" s="13">
        <v>0</v>
      </c>
      <c r="H124" s="14">
        <v>0</v>
      </c>
    </row>
    <row r="125" spans="1:12" s="1" customFormat="1" ht="15.75" thickBot="1" x14ac:dyDescent="0.3">
      <c r="A125" s="475"/>
      <c r="B125" s="484"/>
      <c r="C125" s="481"/>
      <c r="D125" s="294" t="s">
        <v>89</v>
      </c>
      <c r="E125" s="9">
        <f t="shared" si="4"/>
        <v>0</v>
      </c>
      <c r="F125" s="16">
        <v>0</v>
      </c>
      <c r="G125" s="16">
        <v>0</v>
      </c>
      <c r="H125" s="17">
        <v>0</v>
      </c>
    </row>
    <row r="126" spans="1:12" s="1" customFormat="1" ht="20.25" customHeight="1" x14ac:dyDescent="0.25">
      <c r="A126" s="473" t="s">
        <v>53</v>
      </c>
      <c r="B126" s="482" t="s">
        <v>71</v>
      </c>
      <c r="C126" s="479" t="s">
        <v>83</v>
      </c>
      <c r="D126" s="292" t="s">
        <v>7</v>
      </c>
      <c r="E126" s="324">
        <f t="shared" si="4"/>
        <v>15071.70594</v>
      </c>
      <c r="F126" s="324">
        <f>F127+F128+F129+F130</f>
        <v>3959.9005000000002</v>
      </c>
      <c r="G126" s="324">
        <f>G127+G128+G129+G130</f>
        <v>3130.1054399999998</v>
      </c>
      <c r="H126" s="325">
        <f>H127+H128+H129+H130</f>
        <v>7981.7</v>
      </c>
      <c r="K126" s="623"/>
      <c r="L126" s="623"/>
    </row>
    <row r="127" spans="1:12" s="1" customFormat="1" ht="15.75" customHeight="1" x14ac:dyDescent="0.25">
      <c r="A127" s="474"/>
      <c r="B127" s="483"/>
      <c r="C127" s="480"/>
      <c r="D127" s="293" t="s">
        <v>86</v>
      </c>
      <c r="E127" s="326">
        <f t="shared" si="4"/>
        <v>0</v>
      </c>
      <c r="F127" s="327">
        <v>0</v>
      </c>
      <c r="G127" s="327">
        <v>0</v>
      </c>
      <c r="H127" s="328">
        <v>0</v>
      </c>
    </row>
    <row r="128" spans="1:12" s="1" customFormat="1" ht="15.75" customHeight="1" x14ac:dyDescent="0.25">
      <c r="A128" s="474"/>
      <c r="B128" s="483"/>
      <c r="C128" s="480"/>
      <c r="D128" s="293" t="s">
        <v>87</v>
      </c>
      <c r="E128" s="326">
        <f t="shared" si="4"/>
        <v>301.43412000000001</v>
      </c>
      <c r="F128" s="327">
        <f>158.494-79.29599</f>
        <v>79.198009999999996</v>
      </c>
      <c r="G128" s="327">
        <v>62.602110000000003</v>
      </c>
      <c r="H128" s="328">
        <v>159.63399999999999</v>
      </c>
    </row>
    <row r="129" spans="1:8" s="1" customFormat="1" ht="16.5" customHeight="1" x14ac:dyDescent="0.25">
      <c r="A129" s="474"/>
      <c r="B129" s="483"/>
      <c r="C129" s="480"/>
      <c r="D129" s="293" t="s">
        <v>88</v>
      </c>
      <c r="E129" s="326">
        <f t="shared" si="4"/>
        <v>14770.27182</v>
      </c>
      <c r="F129" s="327">
        <f>7766.206-3885.50351</f>
        <v>3880.7024900000001</v>
      </c>
      <c r="G129" s="327">
        <v>3067.50333</v>
      </c>
      <c r="H129" s="328">
        <v>7822.0659999999998</v>
      </c>
    </row>
    <row r="130" spans="1:8" s="1" customFormat="1" ht="18.75" customHeight="1" thickBot="1" x14ac:dyDescent="0.3">
      <c r="A130" s="475"/>
      <c r="B130" s="484"/>
      <c r="C130" s="481"/>
      <c r="D130" s="294" t="s">
        <v>89</v>
      </c>
      <c r="E130" s="329">
        <f t="shared" si="4"/>
        <v>0</v>
      </c>
      <c r="F130" s="330">
        <v>0</v>
      </c>
      <c r="G130" s="330">
        <v>0</v>
      </c>
      <c r="H130" s="331">
        <v>0</v>
      </c>
    </row>
    <row r="131" spans="1:8" s="1" customFormat="1" ht="16.5" customHeight="1" x14ac:dyDescent="0.25">
      <c r="A131" s="473" t="s">
        <v>54</v>
      </c>
      <c r="B131" s="482" t="s">
        <v>72</v>
      </c>
      <c r="C131" s="479" t="s">
        <v>28</v>
      </c>
      <c r="D131" s="292" t="s">
        <v>7</v>
      </c>
      <c r="E131" s="6">
        <f>F131+G131+H131</f>
        <v>1319.1</v>
      </c>
      <c r="F131" s="6">
        <f>F132+F133+F134+F135</f>
        <v>398</v>
      </c>
      <c r="G131" s="6">
        <f>G132+G133+G134+G135</f>
        <v>299.8</v>
      </c>
      <c r="H131" s="7">
        <f>H132+H133+H134+H135</f>
        <v>621.29999999999995</v>
      </c>
    </row>
    <row r="132" spans="1:8" s="1" customFormat="1" ht="13.5" customHeight="1" x14ac:dyDescent="0.25">
      <c r="A132" s="474"/>
      <c r="B132" s="483"/>
      <c r="C132" s="480"/>
      <c r="D132" s="293" t="s">
        <v>86</v>
      </c>
      <c r="E132" s="8">
        <f>F132+G132+H132</f>
        <v>0</v>
      </c>
      <c r="F132" s="13">
        <v>0</v>
      </c>
      <c r="G132" s="13">
        <v>0</v>
      </c>
      <c r="H132" s="14">
        <v>0</v>
      </c>
    </row>
    <row r="133" spans="1:8" s="1" customFormat="1" x14ac:dyDescent="0.25">
      <c r="A133" s="474"/>
      <c r="B133" s="483"/>
      <c r="C133" s="480"/>
      <c r="D133" s="293" t="s">
        <v>87</v>
      </c>
      <c r="E133" s="8">
        <f>F133+G133+H133</f>
        <v>1319.1</v>
      </c>
      <c r="F133" s="13">
        <v>398</v>
      </c>
      <c r="G133" s="13">
        <v>299.8</v>
      </c>
      <c r="H133" s="14">
        <v>621.29999999999995</v>
      </c>
    </row>
    <row r="134" spans="1:8" s="1" customFormat="1" x14ac:dyDescent="0.25">
      <c r="A134" s="474"/>
      <c r="B134" s="483"/>
      <c r="C134" s="480"/>
      <c r="D134" s="293" t="s">
        <v>88</v>
      </c>
      <c r="E134" s="8">
        <f>F134+G134+H134</f>
        <v>0</v>
      </c>
      <c r="F134" s="13">
        <v>0</v>
      </c>
      <c r="G134" s="13">
        <v>0</v>
      </c>
      <c r="H134" s="14">
        <v>0</v>
      </c>
    </row>
    <row r="135" spans="1:8" s="1" customFormat="1" ht="15.75" thickBot="1" x14ac:dyDescent="0.3">
      <c r="A135" s="475"/>
      <c r="B135" s="484"/>
      <c r="C135" s="481"/>
      <c r="D135" s="294" t="s">
        <v>89</v>
      </c>
      <c r="E135" s="9">
        <f>F135+G135+H135</f>
        <v>0</v>
      </c>
      <c r="F135" s="16">
        <v>0</v>
      </c>
      <c r="G135" s="16">
        <v>0</v>
      </c>
      <c r="H135" s="17">
        <v>0</v>
      </c>
    </row>
    <row r="136" spans="1:8" s="1" customFormat="1" ht="15.75" customHeight="1" x14ac:dyDescent="0.25">
      <c r="A136" s="494" t="s">
        <v>78</v>
      </c>
      <c r="B136" s="497" t="s">
        <v>76</v>
      </c>
      <c r="C136" s="500" t="s">
        <v>30</v>
      </c>
      <c r="D136" s="292" t="s">
        <v>7</v>
      </c>
      <c r="E136" s="295">
        <f>G136+H136+F136</f>
        <v>594.6</v>
      </c>
      <c r="F136" s="295">
        <f>F137+F138+F139+F140</f>
        <v>594.6</v>
      </c>
      <c r="G136" s="295">
        <f>G137+G138+G139+G140</f>
        <v>0</v>
      </c>
      <c r="H136" s="296">
        <f>H137+H138+H139+H140</f>
        <v>0</v>
      </c>
    </row>
    <row r="137" spans="1:8" s="1" customFormat="1" ht="15.75" customHeight="1" x14ac:dyDescent="0.25">
      <c r="A137" s="495"/>
      <c r="B137" s="498"/>
      <c r="C137" s="501"/>
      <c r="D137" s="293" t="s">
        <v>86</v>
      </c>
      <c r="E137" s="297">
        <f>G137+H137+F137</f>
        <v>297.3</v>
      </c>
      <c r="F137" s="298">
        <v>297.3</v>
      </c>
      <c r="G137" s="298">
        <v>0</v>
      </c>
      <c r="H137" s="299">
        <v>0</v>
      </c>
    </row>
    <row r="138" spans="1:8" s="1" customFormat="1" ht="17.25" customHeight="1" x14ac:dyDescent="0.25">
      <c r="A138" s="495"/>
      <c r="B138" s="498"/>
      <c r="C138" s="501"/>
      <c r="D138" s="293" t="s">
        <v>87</v>
      </c>
      <c r="E138" s="297">
        <f>G138+H138+F138</f>
        <v>297.3</v>
      </c>
      <c r="F138" s="298">
        <v>297.3</v>
      </c>
      <c r="G138" s="298">
        <v>0</v>
      </c>
      <c r="H138" s="299">
        <v>0</v>
      </c>
    </row>
    <row r="139" spans="1:8" s="1" customFormat="1" ht="16.5" customHeight="1" x14ac:dyDescent="0.25">
      <c r="A139" s="495"/>
      <c r="B139" s="498"/>
      <c r="C139" s="501"/>
      <c r="D139" s="293" t="s">
        <v>88</v>
      </c>
      <c r="E139" s="297">
        <f>G139+H139+F139</f>
        <v>0</v>
      </c>
      <c r="F139" s="298">
        <v>0</v>
      </c>
      <c r="G139" s="298">
        <v>0</v>
      </c>
      <c r="H139" s="299">
        <v>0</v>
      </c>
    </row>
    <row r="140" spans="1:8" s="1" customFormat="1" ht="15" customHeight="1" thickBot="1" x14ac:dyDescent="0.3">
      <c r="A140" s="496"/>
      <c r="B140" s="499"/>
      <c r="C140" s="502"/>
      <c r="D140" s="294" t="s">
        <v>89</v>
      </c>
      <c r="E140" s="300">
        <f>G140+H140+F140</f>
        <v>0</v>
      </c>
      <c r="F140" s="301">
        <v>0</v>
      </c>
      <c r="G140" s="301">
        <v>0</v>
      </c>
      <c r="H140" s="302">
        <v>0</v>
      </c>
    </row>
    <row r="141" spans="1:8" s="1" customFormat="1" ht="13.5" customHeight="1" x14ac:dyDescent="0.25">
      <c r="A141" s="473" t="s">
        <v>82</v>
      </c>
      <c r="B141" s="476" t="s">
        <v>64</v>
      </c>
      <c r="C141" s="479" t="s">
        <v>83</v>
      </c>
      <c r="D141" s="292" t="s">
        <v>7</v>
      </c>
      <c r="E141" s="332">
        <f>F141+G141+H141</f>
        <v>6137.2460000000001</v>
      </c>
      <c r="F141" s="332">
        <f>F142+F143+F144+F145</f>
        <v>1568.7459999999999</v>
      </c>
      <c r="G141" s="332">
        <f>G142+G143+G144+G145</f>
        <v>1568.5</v>
      </c>
      <c r="H141" s="333">
        <f>H142+H143+H144+H145</f>
        <v>3000</v>
      </c>
    </row>
    <row r="142" spans="1:8" s="1" customFormat="1" ht="15.75" x14ac:dyDescent="0.25">
      <c r="A142" s="474"/>
      <c r="B142" s="477"/>
      <c r="C142" s="480"/>
      <c r="D142" s="293" t="s">
        <v>86</v>
      </c>
      <c r="E142" s="334">
        <f>F142+G142+H142</f>
        <v>0</v>
      </c>
      <c r="F142" s="335">
        <v>0</v>
      </c>
      <c r="G142" s="336">
        <v>0</v>
      </c>
      <c r="H142" s="337">
        <v>0</v>
      </c>
    </row>
    <row r="143" spans="1:8" s="1" customFormat="1" ht="15.75" x14ac:dyDescent="0.25">
      <c r="A143" s="474"/>
      <c r="B143" s="477"/>
      <c r="C143" s="480"/>
      <c r="D143" s="293" t="s">
        <v>87</v>
      </c>
      <c r="E143" s="334">
        <f>F143+G143+H143</f>
        <v>122.7449</v>
      </c>
      <c r="F143" s="335">
        <v>31.374849999999999</v>
      </c>
      <c r="G143" s="335">
        <v>31.370049999999999</v>
      </c>
      <c r="H143" s="338">
        <v>60</v>
      </c>
    </row>
    <row r="144" spans="1:8" s="1" customFormat="1" ht="15.75" x14ac:dyDescent="0.25">
      <c r="A144" s="474"/>
      <c r="B144" s="477"/>
      <c r="C144" s="480"/>
      <c r="D144" s="293" t="s">
        <v>88</v>
      </c>
      <c r="E144" s="334">
        <f>F144+G144+H144</f>
        <v>6014.5010999999995</v>
      </c>
      <c r="F144" s="327">
        <v>1537.3711499999999</v>
      </c>
      <c r="G144" s="327">
        <v>1537.12995</v>
      </c>
      <c r="H144" s="328">
        <v>2940</v>
      </c>
    </row>
    <row r="145" spans="1:9" s="1" customFormat="1" ht="16.5" thickBot="1" x14ac:dyDescent="0.3">
      <c r="A145" s="475"/>
      <c r="B145" s="478"/>
      <c r="C145" s="481"/>
      <c r="D145" s="294" t="s">
        <v>89</v>
      </c>
      <c r="E145" s="339">
        <f>F145+G145+H145</f>
        <v>0</v>
      </c>
      <c r="F145" s="330">
        <v>0</v>
      </c>
      <c r="G145" s="330">
        <v>0</v>
      </c>
      <c r="H145" s="331">
        <v>0</v>
      </c>
    </row>
    <row r="146" spans="1:9" s="1" customFormat="1" ht="16.5" customHeight="1" x14ac:dyDescent="0.25">
      <c r="A146" s="617" t="s">
        <v>84</v>
      </c>
      <c r="B146" s="619" t="s">
        <v>85</v>
      </c>
      <c r="C146" s="621" t="s">
        <v>30</v>
      </c>
      <c r="D146" s="340" t="s">
        <v>7</v>
      </c>
      <c r="E146" s="341">
        <f>G146+H146+F146</f>
        <v>2400</v>
      </c>
      <c r="F146" s="341">
        <f>F147+F148+F149+F150</f>
        <v>2400</v>
      </c>
      <c r="G146" s="341">
        <f>G147+G148+G149+G150</f>
        <v>0</v>
      </c>
      <c r="H146" s="342">
        <f>H147+H148+H149+H150</f>
        <v>0</v>
      </c>
    </row>
    <row r="147" spans="1:9" s="1" customFormat="1" ht="15" customHeight="1" x14ac:dyDescent="0.25">
      <c r="A147" s="495"/>
      <c r="B147" s="498"/>
      <c r="C147" s="501"/>
      <c r="D147" s="293" t="s">
        <v>86</v>
      </c>
      <c r="E147" s="297">
        <f>G147+H147+F147</f>
        <v>2400</v>
      </c>
      <c r="F147" s="298">
        <v>2400</v>
      </c>
      <c r="G147" s="298">
        <v>0</v>
      </c>
      <c r="H147" s="299">
        <v>0</v>
      </c>
    </row>
    <row r="148" spans="1:9" s="1" customFormat="1" ht="15.75" customHeight="1" x14ac:dyDescent="0.25">
      <c r="A148" s="495"/>
      <c r="B148" s="498"/>
      <c r="C148" s="501"/>
      <c r="D148" s="293" t="s">
        <v>87</v>
      </c>
      <c r="E148" s="297">
        <f>G148+H148+F148</f>
        <v>0</v>
      </c>
      <c r="F148" s="298">
        <v>0</v>
      </c>
      <c r="G148" s="298">
        <v>0</v>
      </c>
      <c r="H148" s="299">
        <v>0</v>
      </c>
    </row>
    <row r="149" spans="1:9" s="1" customFormat="1" ht="15.75" customHeight="1" x14ac:dyDescent="0.25">
      <c r="A149" s="495"/>
      <c r="B149" s="498"/>
      <c r="C149" s="501"/>
      <c r="D149" s="293" t="s">
        <v>88</v>
      </c>
      <c r="E149" s="297">
        <f>G149+H149+F149</f>
        <v>0</v>
      </c>
      <c r="F149" s="298">
        <v>0</v>
      </c>
      <c r="G149" s="298">
        <v>0</v>
      </c>
      <c r="H149" s="299">
        <v>0</v>
      </c>
    </row>
    <row r="150" spans="1:9" s="1" customFormat="1" ht="15.75" customHeight="1" thickBot="1" x14ac:dyDescent="0.3">
      <c r="A150" s="618"/>
      <c r="B150" s="620"/>
      <c r="C150" s="622"/>
      <c r="D150" s="343" t="s">
        <v>89</v>
      </c>
      <c r="E150" s="344">
        <f>G150+H150+F150</f>
        <v>0</v>
      </c>
      <c r="F150" s="345">
        <v>0</v>
      </c>
      <c r="G150" s="345">
        <v>0</v>
      </c>
      <c r="H150" s="346">
        <v>0</v>
      </c>
    </row>
    <row r="151" spans="1:9" s="1" customFormat="1" ht="17.25" customHeight="1" x14ac:dyDescent="0.25">
      <c r="A151" s="470" t="s">
        <v>31</v>
      </c>
      <c r="B151" s="485" t="s">
        <v>32</v>
      </c>
      <c r="C151" s="467" t="s">
        <v>27</v>
      </c>
      <c r="D151" s="251" t="s">
        <v>7</v>
      </c>
      <c r="E151" s="5">
        <f>E152+E153+E154+E155</f>
        <v>19641.999999999996</v>
      </c>
      <c r="F151" s="5">
        <f>F152+F153+F154+F155</f>
        <v>8650.4</v>
      </c>
      <c r="G151" s="5">
        <f>G152+G153+G154+G155</f>
        <v>5203.3999999999996</v>
      </c>
      <c r="H151" s="347">
        <f>H152+H153+H154+H155</f>
        <v>5788.2</v>
      </c>
      <c r="I151" s="61"/>
    </row>
    <row r="152" spans="1:9" s="1" customFormat="1" x14ac:dyDescent="0.25">
      <c r="A152" s="471"/>
      <c r="B152" s="486"/>
      <c r="C152" s="468"/>
      <c r="D152" s="289" t="s">
        <v>86</v>
      </c>
      <c r="E152" s="8">
        <f t="shared" ref="E152:H153" si="5">E157+E162+E167+E172+E177</f>
        <v>17933.399999999998</v>
      </c>
      <c r="F152" s="8">
        <f t="shared" si="5"/>
        <v>6941.8</v>
      </c>
      <c r="G152" s="8">
        <f t="shared" si="5"/>
        <v>5203.3999999999996</v>
      </c>
      <c r="H152" s="8">
        <f t="shared" si="5"/>
        <v>5788.2</v>
      </c>
    </row>
    <row r="153" spans="1:9" s="1" customFormat="1" x14ac:dyDescent="0.25">
      <c r="A153" s="471"/>
      <c r="B153" s="486"/>
      <c r="C153" s="468"/>
      <c r="D153" s="289" t="s">
        <v>87</v>
      </c>
      <c r="E153" s="8">
        <f t="shared" si="5"/>
        <v>1708.6</v>
      </c>
      <c r="F153" s="8">
        <f t="shared" si="5"/>
        <v>1708.6</v>
      </c>
      <c r="G153" s="8">
        <f t="shared" si="5"/>
        <v>0</v>
      </c>
      <c r="H153" s="8">
        <f t="shared" si="5"/>
        <v>0</v>
      </c>
    </row>
    <row r="154" spans="1:9" s="1" customFormat="1" x14ac:dyDescent="0.25">
      <c r="A154" s="471"/>
      <c r="B154" s="486"/>
      <c r="C154" s="468"/>
      <c r="D154" s="289" t="s">
        <v>88</v>
      </c>
      <c r="E154" s="8">
        <f t="shared" ref="E154:H155" si="6">E159+E164+E169+E174+E179</f>
        <v>0</v>
      </c>
      <c r="F154" s="8">
        <f t="shared" si="6"/>
        <v>0</v>
      </c>
      <c r="G154" s="8">
        <f t="shared" si="6"/>
        <v>0</v>
      </c>
      <c r="H154" s="8">
        <f t="shared" si="6"/>
        <v>0</v>
      </c>
    </row>
    <row r="155" spans="1:9" s="1" customFormat="1" ht="17.25" customHeight="1" thickBot="1" x14ac:dyDescent="0.3">
      <c r="A155" s="472"/>
      <c r="B155" s="487"/>
      <c r="C155" s="469"/>
      <c r="D155" s="290" t="s">
        <v>89</v>
      </c>
      <c r="E155" s="9">
        <f t="shared" si="6"/>
        <v>0</v>
      </c>
      <c r="F155" s="9">
        <f t="shared" si="6"/>
        <v>0</v>
      </c>
      <c r="G155" s="9">
        <f t="shared" si="6"/>
        <v>0</v>
      </c>
      <c r="H155" s="9">
        <f t="shared" si="6"/>
        <v>0</v>
      </c>
    </row>
    <row r="156" spans="1:9" s="1" customFormat="1" ht="18" customHeight="1" x14ac:dyDescent="0.25">
      <c r="A156" s="494" t="s">
        <v>24</v>
      </c>
      <c r="B156" s="497" t="s">
        <v>73</v>
      </c>
      <c r="C156" s="500" t="s">
        <v>30</v>
      </c>
      <c r="D156" s="292" t="s">
        <v>7</v>
      </c>
      <c r="E156" s="295">
        <f t="shared" ref="E156:E165" si="7">F156+G156+H156</f>
        <v>13878.3</v>
      </c>
      <c r="F156" s="295">
        <f>F157+F158+F159+F160</f>
        <v>5248.3</v>
      </c>
      <c r="G156" s="295">
        <f>G157+G158+G159+G160</f>
        <v>4022.6</v>
      </c>
      <c r="H156" s="296">
        <f>H157+H158+H159+H160</f>
        <v>4607.3999999999996</v>
      </c>
    </row>
    <row r="157" spans="1:9" s="1" customFormat="1" x14ac:dyDescent="0.25">
      <c r="A157" s="495"/>
      <c r="B157" s="498"/>
      <c r="C157" s="501"/>
      <c r="D157" s="293" t="s">
        <v>86</v>
      </c>
      <c r="E157" s="297">
        <f t="shared" si="7"/>
        <v>13878.3</v>
      </c>
      <c r="F157" s="298">
        <f>4612+35.4-107.4-343-11.5+1062.8</f>
        <v>5248.3</v>
      </c>
      <c r="G157" s="298">
        <v>4022.6</v>
      </c>
      <c r="H157" s="299">
        <v>4607.3999999999996</v>
      </c>
    </row>
    <row r="158" spans="1:9" s="1" customFormat="1" x14ac:dyDescent="0.25">
      <c r="A158" s="495"/>
      <c r="B158" s="498"/>
      <c r="C158" s="501"/>
      <c r="D158" s="293" t="s">
        <v>87</v>
      </c>
      <c r="E158" s="297">
        <f t="shared" si="7"/>
        <v>0</v>
      </c>
      <c r="F158" s="298">
        <v>0</v>
      </c>
      <c r="G158" s="298">
        <v>0</v>
      </c>
      <c r="H158" s="299">
        <v>0</v>
      </c>
    </row>
    <row r="159" spans="1:9" s="1" customFormat="1" ht="17.25" customHeight="1" x14ac:dyDescent="0.25">
      <c r="A159" s="495"/>
      <c r="B159" s="498"/>
      <c r="C159" s="501"/>
      <c r="D159" s="293" t="s">
        <v>88</v>
      </c>
      <c r="E159" s="297">
        <f t="shared" si="7"/>
        <v>0</v>
      </c>
      <c r="F159" s="298">
        <v>0</v>
      </c>
      <c r="G159" s="298">
        <v>0</v>
      </c>
      <c r="H159" s="299">
        <v>0</v>
      </c>
    </row>
    <row r="160" spans="1:9" s="1" customFormat="1" ht="15.75" customHeight="1" thickBot="1" x14ac:dyDescent="0.3">
      <c r="A160" s="496"/>
      <c r="B160" s="499"/>
      <c r="C160" s="502"/>
      <c r="D160" s="294" t="s">
        <v>89</v>
      </c>
      <c r="E160" s="300">
        <f t="shared" si="7"/>
        <v>0</v>
      </c>
      <c r="F160" s="301">
        <v>0</v>
      </c>
      <c r="G160" s="301">
        <v>0</v>
      </c>
      <c r="H160" s="302">
        <v>0</v>
      </c>
    </row>
    <row r="161" spans="1:8" s="1" customFormat="1" ht="17.25" customHeight="1" x14ac:dyDescent="0.25">
      <c r="A161" s="494" t="s">
        <v>47</v>
      </c>
      <c r="B161" s="497" t="s">
        <v>74</v>
      </c>
      <c r="C161" s="500" t="s">
        <v>30</v>
      </c>
      <c r="D161" s="292" t="s">
        <v>7</v>
      </c>
      <c r="E161" s="295">
        <f t="shared" si="7"/>
        <v>1179</v>
      </c>
      <c r="F161" s="295">
        <f>F162+F163+F164+F165</f>
        <v>1179</v>
      </c>
      <c r="G161" s="295">
        <f>G162+G163+G164+G165</f>
        <v>0</v>
      </c>
      <c r="H161" s="296">
        <f>H162+H163+H164+H165</f>
        <v>0</v>
      </c>
    </row>
    <row r="162" spans="1:8" s="1" customFormat="1" ht="17.25" customHeight="1" x14ac:dyDescent="0.25">
      <c r="A162" s="495"/>
      <c r="B162" s="498"/>
      <c r="C162" s="501"/>
      <c r="D162" s="293" t="s">
        <v>86</v>
      </c>
      <c r="E162" s="297">
        <f t="shared" si="7"/>
        <v>35.4</v>
      </c>
      <c r="F162" s="298">
        <v>35.4</v>
      </c>
      <c r="G162" s="298">
        <v>0</v>
      </c>
      <c r="H162" s="299">
        <v>0</v>
      </c>
    </row>
    <row r="163" spans="1:8" s="1" customFormat="1" ht="18.75" customHeight="1" x14ac:dyDescent="0.25">
      <c r="A163" s="495"/>
      <c r="B163" s="498"/>
      <c r="C163" s="501"/>
      <c r="D163" s="293" t="s">
        <v>87</v>
      </c>
      <c r="E163" s="297">
        <f t="shared" si="7"/>
        <v>1143.5999999999999</v>
      </c>
      <c r="F163" s="298">
        <v>1143.5999999999999</v>
      </c>
      <c r="G163" s="298">
        <v>0</v>
      </c>
      <c r="H163" s="299">
        <v>0</v>
      </c>
    </row>
    <row r="164" spans="1:8" s="1" customFormat="1" ht="15.75" customHeight="1" x14ac:dyDescent="0.25">
      <c r="A164" s="495"/>
      <c r="B164" s="498"/>
      <c r="C164" s="501"/>
      <c r="D164" s="293" t="s">
        <v>88</v>
      </c>
      <c r="E164" s="297">
        <f t="shared" si="7"/>
        <v>0</v>
      </c>
      <c r="F164" s="298">
        <v>0</v>
      </c>
      <c r="G164" s="298">
        <v>0</v>
      </c>
      <c r="H164" s="299">
        <v>0</v>
      </c>
    </row>
    <row r="165" spans="1:8" s="1" customFormat="1" ht="18" customHeight="1" thickBot="1" x14ac:dyDescent="0.3">
      <c r="A165" s="496"/>
      <c r="B165" s="499"/>
      <c r="C165" s="502"/>
      <c r="D165" s="294" t="s">
        <v>89</v>
      </c>
      <c r="E165" s="300">
        <f t="shared" si="7"/>
        <v>0</v>
      </c>
      <c r="F165" s="301">
        <v>0</v>
      </c>
      <c r="G165" s="301">
        <v>0</v>
      </c>
      <c r="H165" s="302">
        <v>0</v>
      </c>
    </row>
    <row r="166" spans="1:8" s="1" customFormat="1" ht="15.75" customHeight="1" x14ac:dyDescent="0.25">
      <c r="A166" s="494" t="s">
        <v>48</v>
      </c>
      <c r="B166" s="497" t="s">
        <v>75</v>
      </c>
      <c r="C166" s="500" t="s">
        <v>30</v>
      </c>
      <c r="D166" s="292" t="s">
        <v>7</v>
      </c>
      <c r="E166" s="295">
        <f t="shared" ref="E166:E175" si="8">G166+H166+F166</f>
        <v>3542.3999999999996</v>
      </c>
      <c r="F166" s="295">
        <f>F167+F168+F169+F170</f>
        <v>1180.8</v>
      </c>
      <c r="G166" s="295">
        <f>G167+G168+G169+G170</f>
        <v>1180.8</v>
      </c>
      <c r="H166" s="296">
        <f>H167+H168+H169+H170</f>
        <v>1180.8</v>
      </c>
    </row>
    <row r="167" spans="1:8" s="1" customFormat="1" ht="17.25" customHeight="1" x14ac:dyDescent="0.25">
      <c r="A167" s="495"/>
      <c r="B167" s="498"/>
      <c r="C167" s="501"/>
      <c r="D167" s="293" t="s">
        <v>86</v>
      </c>
      <c r="E167" s="297">
        <f t="shared" si="8"/>
        <v>3542.3999999999996</v>
      </c>
      <c r="F167" s="298">
        <v>1180.8</v>
      </c>
      <c r="G167" s="298">
        <v>1180.8</v>
      </c>
      <c r="H167" s="299">
        <v>1180.8</v>
      </c>
    </row>
    <row r="168" spans="1:8" s="1" customFormat="1" ht="19.5" customHeight="1" x14ac:dyDescent="0.25">
      <c r="A168" s="495"/>
      <c r="B168" s="498"/>
      <c r="C168" s="501"/>
      <c r="D168" s="293" t="s">
        <v>87</v>
      </c>
      <c r="E168" s="297">
        <f t="shared" si="8"/>
        <v>0</v>
      </c>
      <c r="F168" s="298">
        <v>0</v>
      </c>
      <c r="G168" s="298">
        <v>0</v>
      </c>
      <c r="H168" s="299">
        <v>0</v>
      </c>
    </row>
    <row r="169" spans="1:8" s="1" customFormat="1" ht="16.5" customHeight="1" x14ac:dyDescent="0.25">
      <c r="A169" s="495"/>
      <c r="B169" s="498"/>
      <c r="C169" s="501"/>
      <c r="D169" s="293" t="s">
        <v>88</v>
      </c>
      <c r="E169" s="297">
        <f t="shared" si="8"/>
        <v>0</v>
      </c>
      <c r="F169" s="298">
        <v>0</v>
      </c>
      <c r="G169" s="298">
        <v>0</v>
      </c>
      <c r="H169" s="299">
        <v>0</v>
      </c>
    </row>
    <row r="170" spans="1:8" s="1" customFormat="1" ht="18.75" customHeight="1" thickBot="1" x14ac:dyDescent="0.3">
      <c r="A170" s="496"/>
      <c r="B170" s="499"/>
      <c r="C170" s="502"/>
      <c r="D170" s="294" t="s">
        <v>89</v>
      </c>
      <c r="E170" s="300">
        <f t="shared" si="8"/>
        <v>0</v>
      </c>
      <c r="F170" s="301">
        <v>0</v>
      </c>
      <c r="G170" s="301">
        <v>0</v>
      </c>
      <c r="H170" s="302">
        <v>0</v>
      </c>
    </row>
    <row r="171" spans="1:8" s="1" customFormat="1" ht="17.25" customHeight="1" x14ac:dyDescent="0.25">
      <c r="A171" s="494" t="s">
        <v>49</v>
      </c>
      <c r="B171" s="497" t="s">
        <v>76</v>
      </c>
      <c r="C171" s="500" t="s">
        <v>30</v>
      </c>
      <c r="D171" s="292" t="s">
        <v>7</v>
      </c>
      <c r="E171" s="295">
        <f t="shared" si="8"/>
        <v>980</v>
      </c>
      <c r="F171" s="295">
        <f>F172+F173+F174+F175</f>
        <v>980</v>
      </c>
      <c r="G171" s="295">
        <f>G172+G173+G174+G175</f>
        <v>0</v>
      </c>
      <c r="H171" s="296">
        <f>H172+H173+H174+H175</f>
        <v>0</v>
      </c>
    </row>
    <row r="172" spans="1:8" s="1" customFormat="1" ht="15.75" customHeight="1" x14ac:dyDescent="0.25">
      <c r="A172" s="495"/>
      <c r="B172" s="498"/>
      <c r="C172" s="501"/>
      <c r="D172" s="293" t="s">
        <v>86</v>
      </c>
      <c r="E172" s="297">
        <f t="shared" si="8"/>
        <v>415</v>
      </c>
      <c r="F172" s="298">
        <f>72+343</f>
        <v>415</v>
      </c>
      <c r="G172" s="298">
        <v>0</v>
      </c>
      <c r="H172" s="299">
        <v>0</v>
      </c>
    </row>
    <row r="173" spans="1:8" s="1" customFormat="1" ht="17.25" customHeight="1" x14ac:dyDescent="0.25">
      <c r="A173" s="495"/>
      <c r="B173" s="498"/>
      <c r="C173" s="501"/>
      <c r="D173" s="293" t="s">
        <v>87</v>
      </c>
      <c r="E173" s="297">
        <f t="shared" si="8"/>
        <v>565</v>
      </c>
      <c r="F173" s="298">
        <f>415+150</f>
        <v>565</v>
      </c>
      <c r="G173" s="298">
        <v>0</v>
      </c>
      <c r="H173" s="299">
        <v>0</v>
      </c>
    </row>
    <row r="174" spans="1:8" s="1" customFormat="1" ht="18.75" customHeight="1" x14ac:dyDescent="0.25">
      <c r="A174" s="495"/>
      <c r="B174" s="498"/>
      <c r="C174" s="501"/>
      <c r="D174" s="293" t="s">
        <v>88</v>
      </c>
      <c r="E174" s="297">
        <f t="shared" si="8"/>
        <v>0</v>
      </c>
      <c r="F174" s="298">
        <v>0</v>
      </c>
      <c r="G174" s="298">
        <v>0</v>
      </c>
      <c r="H174" s="299">
        <v>0</v>
      </c>
    </row>
    <row r="175" spans="1:8" s="1" customFormat="1" ht="19.5" customHeight="1" thickBot="1" x14ac:dyDescent="0.3">
      <c r="A175" s="496"/>
      <c r="B175" s="499"/>
      <c r="C175" s="502"/>
      <c r="D175" s="294" t="s">
        <v>89</v>
      </c>
      <c r="E175" s="300">
        <f t="shared" si="8"/>
        <v>0</v>
      </c>
      <c r="F175" s="301">
        <v>0</v>
      </c>
      <c r="G175" s="301">
        <v>0</v>
      </c>
      <c r="H175" s="302">
        <v>0</v>
      </c>
    </row>
    <row r="176" spans="1:8" s="1" customFormat="1" ht="17.25" customHeight="1" x14ac:dyDescent="0.25">
      <c r="A176" s="494" t="s">
        <v>91</v>
      </c>
      <c r="B176" s="482" t="s">
        <v>55</v>
      </c>
      <c r="C176" s="500" t="s">
        <v>30</v>
      </c>
      <c r="D176" s="292" t="s">
        <v>7</v>
      </c>
      <c r="E176" s="295">
        <f>G176+H176+F176</f>
        <v>62.3</v>
      </c>
      <c r="F176" s="295">
        <f>F177+F178+F179+F180</f>
        <v>62.3</v>
      </c>
      <c r="G176" s="295">
        <f>G177+G178+G179+G180</f>
        <v>0</v>
      </c>
      <c r="H176" s="296">
        <f>H177+H178+H179+H180</f>
        <v>0</v>
      </c>
    </row>
    <row r="177" spans="1:8" s="1" customFormat="1" ht="15.75" customHeight="1" x14ac:dyDescent="0.25">
      <c r="A177" s="495"/>
      <c r="B177" s="483"/>
      <c r="C177" s="501"/>
      <c r="D177" s="293" t="s">
        <v>86</v>
      </c>
      <c r="E177" s="297">
        <f>G177+H177+F177</f>
        <v>62.3</v>
      </c>
      <c r="F177" s="298">
        <f>47.9+14.4</f>
        <v>62.3</v>
      </c>
      <c r="G177" s="298">
        <v>0</v>
      </c>
      <c r="H177" s="299">
        <v>0</v>
      </c>
    </row>
    <row r="178" spans="1:8" s="1" customFormat="1" ht="17.25" customHeight="1" x14ac:dyDescent="0.25">
      <c r="A178" s="495"/>
      <c r="B178" s="483"/>
      <c r="C178" s="501"/>
      <c r="D178" s="293" t="s">
        <v>87</v>
      </c>
      <c r="E178" s="297">
        <f>G178+H178+F178</f>
        <v>0</v>
      </c>
      <c r="F178" s="298">
        <v>0</v>
      </c>
      <c r="G178" s="298">
        <v>0</v>
      </c>
      <c r="H178" s="299">
        <v>0</v>
      </c>
    </row>
    <row r="179" spans="1:8" s="1" customFormat="1" ht="18.75" customHeight="1" x14ac:dyDescent="0.25">
      <c r="A179" s="495"/>
      <c r="B179" s="483"/>
      <c r="C179" s="501"/>
      <c r="D179" s="293" t="s">
        <v>88</v>
      </c>
      <c r="E179" s="297">
        <f>G179+H179+F179</f>
        <v>0</v>
      </c>
      <c r="F179" s="298">
        <v>0</v>
      </c>
      <c r="G179" s="298">
        <v>0</v>
      </c>
      <c r="H179" s="299">
        <v>0</v>
      </c>
    </row>
    <row r="180" spans="1:8" s="1" customFormat="1" ht="19.5" customHeight="1" thickBot="1" x14ac:dyDescent="0.3">
      <c r="A180" s="496"/>
      <c r="B180" s="484"/>
      <c r="C180" s="502"/>
      <c r="D180" s="294" t="s">
        <v>89</v>
      </c>
      <c r="E180" s="300">
        <f>G180+H180+F180</f>
        <v>0</v>
      </c>
      <c r="F180" s="301">
        <v>0</v>
      </c>
      <c r="G180" s="301">
        <v>0</v>
      </c>
      <c r="H180" s="302">
        <v>0</v>
      </c>
    </row>
    <row r="181" spans="1:8" s="1" customFormat="1" ht="27.75" customHeight="1" x14ac:dyDescent="0.25">
      <c r="A181" s="57"/>
      <c r="D181" s="122"/>
    </row>
    <row r="182" spans="1:8" s="1" customFormat="1" x14ac:dyDescent="0.25">
      <c r="A182" s="57"/>
      <c r="D182" s="122"/>
    </row>
    <row r="183" spans="1:8" s="1" customFormat="1" x14ac:dyDescent="0.25">
      <c r="A183" s="57"/>
      <c r="D183" s="122"/>
    </row>
    <row r="184" spans="1:8" s="1" customFormat="1" x14ac:dyDescent="0.25">
      <c r="A184" s="57"/>
      <c r="D184" s="122"/>
      <c r="F184" s="61"/>
    </row>
    <row r="185" spans="1:8" s="1" customFormat="1" x14ac:dyDescent="0.25">
      <c r="A185" s="57"/>
      <c r="D185" s="122"/>
      <c r="F185" s="61"/>
    </row>
    <row r="186" spans="1:8" s="1" customFormat="1" x14ac:dyDescent="0.25">
      <c r="A186" s="57"/>
      <c r="D186" s="122"/>
    </row>
    <row r="187" spans="1:8" s="1" customFormat="1" x14ac:dyDescent="0.25">
      <c r="A187" s="57"/>
      <c r="D187" s="122"/>
    </row>
    <row r="188" spans="1:8" s="1" customFormat="1" x14ac:dyDescent="0.25">
      <c r="A188" s="57"/>
      <c r="D188" s="122"/>
    </row>
    <row r="189" spans="1:8" s="1" customFormat="1" x14ac:dyDescent="0.25">
      <c r="A189" s="57"/>
      <c r="D189" s="122"/>
    </row>
    <row r="190" spans="1:8" s="1" customFormat="1" x14ac:dyDescent="0.25">
      <c r="A190" s="57"/>
      <c r="D190" s="122"/>
    </row>
    <row r="191" spans="1:8" s="1" customFormat="1" x14ac:dyDescent="0.25">
      <c r="A191" s="57"/>
      <c r="D191" s="122"/>
    </row>
    <row r="192" spans="1:8" s="1" customFormat="1" x14ac:dyDescent="0.25">
      <c r="A192" s="57"/>
      <c r="D192" s="122"/>
    </row>
    <row r="193" spans="1:4" s="1" customFormat="1" x14ac:dyDescent="0.25">
      <c r="A193" s="57"/>
      <c r="D193" s="122"/>
    </row>
    <row r="194" spans="1:4" s="1" customFormat="1" x14ac:dyDescent="0.25">
      <c r="A194" s="57"/>
      <c r="D194" s="122"/>
    </row>
    <row r="195" spans="1:4" s="1" customFormat="1" x14ac:dyDescent="0.25">
      <c r="A195" s="57"/>
      <c r="D195" s="122"/>
    </row>
    <row r="196" spans="1:4" s="1" customFormat="1" x14ac:dyDescent="0.25">
      <c r="A196" s="57"/>
      <c r="D196" s="122"/>
    </row>
    <row r="197" spans="1:4" s="1" customFormat="1" x14ac:dyDescent="0.25">
      <c r="A197" s="57"/>
      <c r="D197" s="122"/>
    </row>
    <row r="198" spans="1:4" s="1" customFormat="1" x14ac:dyDescent="0.25">
      <c r="A198" s="57"/>
      <c r="D198" s="122"/>
    </row>
    <row r="199" spans="1:4" s="1" customFormat="1" x14ac:dyDescent="0.25">
      <c r="A199" s="57"/>
      <c r="D199" s="122"/>
    </row>
    <row r="200" spans="1:4" s="1" customFormat="1" x14ac:dyDescent="0.25">
      <c r="A200" s="57"/>
      <c r="D200" s="122"/>
    </row>
    <row r="201" spans="1:4" s="1" customFormat="1" x14ac:dyDescent="0.25">
      <c r="A201" s="57"/>
      <c r="D201" s="122"/>
    </row>
    <row r="202" spans="1:4" s="1" customFormat="1" x14ac:dyDescent="0.25">
      <c r="A202" s="57"/>
      <c r="D202" s="122"/>
    </row>
    <row r="203" spans="1:4" s="1" customFormat="1" x14ac:dyDescent="0.25">
      <c r="A203" s="57"/>
      <c r="D203" s="122"/>
    </row>
    <row r="204" spans="1:4" s="1" customFormat="1" x14ac:dyDescent="0.25">
      <c r="A204" s="57"/>
      <c r="D204" s="122"/>
    </row>
    <row r="205" spans="1:4" s="1" customFormat="1" x14ac:dyDescent="0.25">
      <c r="A205" s="57"/>
      <c r="D205" s="122"/>
    </row>
    <row r="206" spans="1:4" s="1" customFormat="1" x14ac:dyDescent="0.25">
      <c r="A206" s="57"/>
      <c r="D206" s="122"/>
    </row>
    <row r="207" spans="1:4" s="1" customFormat="1" x14ac:dyDescent="0.25">
      <c r="A207" s="57"/>
      <c r="D207" s="122"/>
    </row>
    <row r="208" spans="1:4" s="1" customFormat="1" x14ac:dyDescent="0.25">
      <c r="A208" s="57"/>
      <c r="D208" s="122"/>
    </row>
    <row r="209" spans="1:4" s="1" customFormat="1" x14ac:dyDescent="0.25">
      <c r="A209" s="57"/>
      <c r="D209" s="122"/>
    </row>
    <row r="210" spans="1:4" s="1" customFormat="1" x14ac:dyDescent="0.25">
      <c r="A210" s="57"/>
      <c r="D210" s="122"/>
    </row>
    <row r="211" spans="1:4" s="1" customFormat="1" x14ac:dyDescent="0.25">
      <c r="A211" s="57"/>
      <c r="D211" s="122"/>
    </row>
    <row r="212" spans="1:4" s="1" customFormat="1" x14ac:dyDescent="0.25">
      <c r="A212" s="57"/>
      <c r="D212" s="122"/>
    </row>
    <row r="213" spans="1:4" s="1" customFormat="1" x14ac:dyDescent="0.25">
      <c r="A213" s="57"/>
      <c r="D213" s="122"/>
    </row>
    <row r="214" spans="1:4" s="1" customFormat="1" x14ac:dyDescent="0.25">
      <c r="A214" s="57"/>
      <c r="D214" s="122"/>
    </row>
    <row r="215" spans="1:4" s="1" customFormat="1" x14ac:dyDescent="0.25">
      <c r="A215" s="57"/>
      <c r="D215" s="122"/>
    </row>
    <row r="216" spans="1:4" s="1" customFormat="1" x14ac:dyDescent="0.25">
      <c r="A216" s="57"/>
      <c r="D216" s="122"/>
    </row>
    <row r="217" spans="1:4" s="1" customFormat="1" x14ac:dyDescent="0.25">
      <c r="A217" s="57"/>
      <c r="D217" s="122"/>
    </row>
    <row r="218" spans="1:4" s="1" customFormat="1" x14ac:dyDescent="0.25">
      <c r="A218" s="57"/>
      <c r="D218" s="122"/>
    </row>
    <row r="219" spans="1:4" s="1" customFormat="1" x14ac:dyDescent="0.25">
      <c r="A219" s="57"/>
      <c r="D219" s="122"/>
    </row>
    <row r="220" spans="1:4" s="1" customFormat="1" x14ac:dyDescent="0.25">
      <c r="A220" s="57"/>
      <c r="D220" s="122"/>
    </row>
    <row r="221" spans="1:4" s="1" customFormat="1" x14ac:dyDescent="0.25">
      <c r="A221" s="57"/>
      <c r="D221" s="122"/>
    </row>
    <row r="222" spans="1:4" s="1" customFormat="1" x14ac:dyDescent="0.25">
      <c r="A222" s="57"/>
      <c r="D222" s="122"/>
    </row>
    <row r="223" spans="1:4" s="1" customFormat="1" x14ac:dyDescent="0.25">
      <c r="A223" s="57"/>
      <c r="D223" s="122"/>
    </row>
    <row r="224" spans="1:4" s="1" customFormat="1" x14ac:dyDescent="0.25">
      <c r="A224" s="57"/>
      <c r="D224" s="122"/>
    </row>
    <row r="225" spans="1:4" s="1" customFormat="1" x14ac:dyDescent="0.25">
      <c r="A225" s="57"/>
      <c r="D225" s="122"/>
    </row>
    <row r="226" spans="1:4" s="1" customFormat="1" x14ac:dyDescent="0.25">
      <c r="A226" s="57"/>
      <c r="D226" s="122"/>
    </row>
    <row r="227" spans="1:4" s="1" customFormat="1" x14ac:dyDescent="0.25">
      <c r="A227" s="57"/>
      <c r="D227" s="122"/>
    </row>
    <row r="228" spans="1:4" s="1" customFormat="1" x14ac:dyDescent="0.25">
      <c r="A228" s="57"/>
      <c r="D228" s="122"/>
    </row>
    <row r="229" spans="1:4" s="1" customFormat="1" x14ac:dyDescent="0.25">
      <c r="A229" s="57"/>
      <c r="D229" s="122"/>
    </row>
    <row r="230" spans="1:4" s="1" customFormat="1" x14ac:dyDescent="0.25">
      <c r="A230" s="57"/>
      <c r="D230" s="122"/>
    </row>
    <row r="231" spans="1:4" s="1" customFormat="1" x14ac:dyDescent="0.25">
      <c r="A231" s="57"/>
      <c r="D231" s="122"/>
    </row>
    <row r="232" spans="1:4" s="1" customFormat="1" x14ac:dyDescent="0.25">
      <c r="A232" s="57"/>
      <c r="D232" s="122"/>
    </row>
    <row r="233" spans="1:4" s="1" customFormat="1" x14ac:dyDescent="0.25">
      <c r="A233" s="57"/>
      <c r="D233" s="122"/>
    </row>
    <row r="234" spans="1:4" s="1" customFormat="1" x14ac:dyDescent="0.25">
      <c r="A234" s="57"/>
      <c r="D234" s="122"/>
    </row>
    <row r="235" spans="1:4" s="1" customFormat="1" x14ac:dyDescent="0.25">
      <c r="A235" s="57"/>
      <c r="D235" s="122"/>
    </row>
    <row r="236" spans="1:4" s="1" customFormat="1" x14ac:dyDescent="0.25">
      <c r="A236" s="57"/>
      <c r="D236" s="122"/>
    </row>
    <row r="237" spans="1:4" s="1" customFormat="1" x14ac:dyDescent="0.25">
      <c r="A237" s="57"/>
      <c r="D237" s="122"/>
    </row>
    <row r="238" spans="1:4" s="1" customFormat="1" x14ac:dyDescent="0.25">
      <c r="A238" s="57"/>
      <c r="D238" s="122"/>
    </row>
    <row r="239" spans="1:4" s="1" customFormat="1" x14ac:dyDescent="0.25">
      <c r="A239" s="57"/>
      <c r="D239" s="122"/>
    </row>
    <row r="240" spans="1:4" s="1" customFormat="1" x14ac:dyDescent="0.25">
      <c r="A240" s="57"/>
      <c r="D240" s="122"/>
    </row>
    <row r="241" spans="1:4" s="1" customFormat="1" x14ac:dyDescent="0.25">
      <c r="A241" s="57"/>
      <c r="D241" s="122"/>
    </row>
    <row r="242" spans="1:4" s="1" customFormat="1" x14ac:dyDescent="0.25">
      <c r="A242" s="57"/>
      <c r="D242" s="122"/>
    </row>
    <row r="243" spans="1:4" s="1" customFormat="1" x14ac:dyDescent="0.25">
      <c r="A243" s="57"/>
      <c r="D243" s="122"/>
    </row>
    <row r="244" spans="1:4" s="1" customFormat="1" x14ac:dyDescent="0.25">
      <c r="A244" s="57"/>
      <c r="D244" s="122"/>
    </row>
    <row r="245" spans="1:4" s="1" customFormat="1" x14ac:dyDescent="0.25">
      <c r="A245" s="57"/>
      <c r="D245" s="122"/>
    </row>
    <row r="246" spans="1:4" s="1" customFormat="1" x14ac:dyDescent="0.25">
      <c r="A246" s="57"/>
      <c r="D246" s="122"/>
    </row>
    <row r="247" spans="1:4" s="1" customFormat="1" x14ac:dyDescent="0.25">
      <c r="A247" s="57"/>
      <c r="D247" s="122"/>
    </row>
    <row r="248" spans="1:4" s="1" customFormat="1" x14ac:dyDescent="0.25">
      <c r="A248" s="57"/>
      <c r="D248" s="122"/>
    </row>
    <row r="249" spans="1:4" s="1" customFormat="1" x14ac:dyDescent="0.25">
      <c r="A249" s="57"/>
      <c r="D249" s="122"/>
    </row>
    <row r="250" spans="1:4" s="1" customFormat="1" x14ac:dyDescent="0.25">
      <c r="A250" s="57"/>
      <c r="D250" s="122"/>
    </row>
    <row r="251" spans="1:4" s="1" customFormat="1" x14ac:dyDescent="0.25">
      <c r="A251" s="57"/>
      <c r="D251" s="122"/>
    </row>
    <row r="252" spans="1:4" s="1" customFormat="1" x14ac:dyDescent="0.25">
      <c r="A252" s="57"/>
      <c r="D252" s="122"/>
    </row>
    <row r="253" spans="1:4" s="1" customFormat="1" x14ac:dyDescent="0.25">
      <c r="A253" s="57"/>
      <c r="D253" s="122"/>
    </row>
    <row r="254" spans="1:4" s="1" customFormat="1" x14ac:dyDescent="0.25">
      <c r="A254" s="57"/>
      <c r="D254" s="122"/>
    </row>
    <row r="255" spans="1:4" s="1" customFormat="1" x14ac:dyDescent="0.25">
      <c r="A255" s="57"/>
      <c r="D255" s="122"/>
    </row>
    <row r="256" spans="1:4" s="1" customFormat="1" x14ac:dyDescent="0.25">
      <c r="A256" s="57"/>
      <c r="D256" s="122"/>
    </row>
    <row r="257" spans="1:4" s="1" customFormat="1" x14ac:dyDescent="0.25">
      <c r="A257" s="57"/>
      <c r="D257" s="122"/>
    </row>
    <row r="258" spans="1:4" s="1" customFormat="1" x14ac:dyDescent="0.25">
      <c r="A258" s="57"/>
      <c r="D258" s="122"/>
    </row>
    <row r="259" spans="1:4" s="1" customFormat="1" x14ac:dyDescent="0.25">
      <c r="A259" s="57"/>
      <c r="D259" s="122"/>
    </row>
    <row r="260" spans="1:4" s="1" customFormat="1" x14ac:dyDescent="0.25">
      <c r="A260" s="57"/>
      <c r="D260" s="122"/>
    </row>
    <row r="261" spans="1:4" s="1" customFormat="1" x14ac:dyDescent="0.25">
      <c r="A261" s="57"/>
      <c r="D261" s="122"/>
    </row>
    <row r="262" spans="1:4" s="1" customFormat="1" x14ac:dyDescent="0.25">
      <c r="A262" s="57"/>
      <c r="D262" s="122"/>
    </row>
    <row r="263" spans="1:4" s="1" customFormat="1" x14ac:dyDescent="0.25">
      <c r="A263" s="57"/>
      <c r="D263" s="122"/>
    </row>
    <row r="264" spans="1:4" s="1" customFormat="1" x14ac:dyDescent="0.25">
      <c r="A264" s="57"/>
      <c r="D264" s="122"/>
    </row>
    <row r="265" spans="1:4" s="1" customFormat="1" x14ac:dyDescent="0.25">
      <c r="A265" s="57"/>
      <c r="D265" s="122"/>
    </row>
    <row r="266" spans="1:4" s="1" customFormat="1" x14ac:dyDescent="0.25">
      <c r="A266" s="57"/>
      <c r="D266" s="122"/>
    </row>
    <row r="267" spans="1:4" s="1" customFormat="1" x14ac:dyDescent="0.25">
      <c r="A267" s="57"/>
      <c r="D267" s="122"/>
    </row>
    <row r="268" spans="1:4" s="1" customFormat="1" x14ac:dyDescent="0.25">
      <c r="A268" s="57"/>
      <c r="D268" s="122"/>
    </row>
    <row r="269" spans="1:4" s="1" customFormat="1" x14ac:dyDescent="0.25">
      <c r="A269" s="57"/>
      <c r="D269" s="122"/>
    </row>
    <row r="270" spans="1:4" s="1" customFormat="1" x14ac:dyDescent="0.25">
      <c r="A270" s="57"/>
      <c r="D270" s="122"/>
    </row>
    <row r="271" spans="1:4" s="1" customFormat="1" x14ac:dyDescent="0.25">
      <c r="A271" s="57"/>
      <c r="D271" s="122"/>
    </row>
    <row r="272" spans="1:4" s="1" customFormat="1" x14ac:dyDescent="0.25">
      <c r="A272" s="57"/>
      <c r="D272" s="122"/>
    </row>
    <row r="273" spans="1:4" s="1" customFormat="1" x14ac:dyDescent="0.25">
      <c r="A273" s="57"/>
      <c r="D273" s="122"/>
    </row>
    <row r="274" spans="1:4" s="1" customFormat="1" x14ac:dyDescent="0.25">
      <c r="A274" s="57"/>
      <c r="D274" s="122"/>
    </row>
    <row r="275" spans="1:4" s="1" customFormat="1" x14ac:dyDescent="0.25">
      <c r="A275" s="57"/>
      <c r="D275" s="122"/>
    </row>
    <row r="276" spans="1:4" s="1" customFormat="1" x14ac:dyDescent="0.25">
      <c r="A276" s="57"/>
      <c r="D276" s="122"/>
    </row>
    <row r="277" spans="1:4" s="1" customFormat="1" x14ac:dyDescent="0.25">
      <c r="A277" s="57"/>
      <c r="D277" s="122"/>
    </row>
    <row r="278" spans="1:4" s="1" customFormat="1" x14ac:dyDescent="0.25">
      <c r="A278" s="57"/>
      <c r="D278" s="122"/>
    </row>
    <row r="279" spans="1:4" s="1" customFormat="1" x14ac:dyDescent="0.25">
      <c r="A279" s="57"/>
      <c r="D279" s="122"/>
    </row>
    <row r="280" spans="1:4" s="1" customFormat="1" x14ac:dyDescent="0.25">
      <c r="A280" s="57"/>
      <c r="D280" s="122"/>
    </row>
    <row r="281" spans="1:4" s="1" customFormat="1" x14ac:dyDescent="0.25">
      <c r="A281" s="57"/>
      <c r="D281" s="122"/>
    </row>
    <row r="282" spans="1:4" s="1" customFormat="1" x14ac:dyDescent="0.25">
      <c r="A282" s="57"/>
      <c r="D282" s="122"/>
    </row>
    <row r="283" spans="1:4" s="1" customFormat="1" x14ac:dyDescent="0.25">
      <c r="A283" s="57"/>
      <c r="D283" s="122"/>
    </row>
    <row r="284" spans="1:4" s="1" customFormat="1" x14ac:dyDescent="0.25">
      <c r="A284" s="57"/>
      <c r="D284" s="122"/>
    </row>
    <row r="285" spans="1:4" s="1" customFormat="1" x14ac:dyDescent="0.25">
      <c r="A285" s="57"/>
      <c r="D285" s="122"/>
    </row>
    <row r="286" spans="1:4" s="1" customFormat="1" x14ac:dyDescent="0.25">
      <c r="A286" s="57"/>
      <c r="D286" s="122"/>
    </row>
    <row r="287" spans="1:4" s="1" customFormat="1" x14ac:dyDescent="0.25">
      <c r="A287" s="57"/>
      <c r="D287" s="122"/>
    </row>
    <row r="288" spans="1:4" s="1" customFormat="1" x14ac:dyDescent="0.25">
      <c r="A288" s="57"/>
      <c r="D288" s="122"/>
    </row>
  </sheetData>
  <mergeCells count="114">
    <mergeCell ref="A176:A180"/>
    <mergeCell ref="B176:B180"/>
    <mergeCell ref="C176:C180"/>
    <mergeCell ref="K126:L126"/>
    <mergeCell ref="A166:A170"/>
    <mergeCell ref="B166:B170"/>
    <mergeCell ref="C166:C170"/>
    <mergeCell ref="A171:A175"/>
    <mergeCell ref="B171:B175"/>
    <mergeCell ref="C171:C175"/>
    <mergeCell ref="A156:A160"/>
    <mergeCell ref="B156:B160"/>
    <mergeCell ref="C156:C160"/>
    <mergeCell ref="A161:A165"/>
    <mergeCell ref="B161:B165"/>
    <mergeCell ref="C161:C165"/>
    <mergeCell ref="A146:A150"/>
    <mergeCell ref="B146:B150"/>
    <mergeCell ref="C146:C150"/>
    <mergeCell ref="A151:A155"/>
    <mergeCell ref="B151:B155"/>
    <mergeCell ref="C151:C155"/>
    <mergeCell ref="A136:A140"/>
    <mergeCell ref="B136:B140"/>
    <mergeCell ref="C136:C140"/>
    <mergeCell ref="A141:A145"/>
    <mergeCell ref="B141:B145"/>
    <mergeCell ref="C141:C145"/>
    <mergeCell ref="A126:A130"/>
    <mergeCell ref="B126:B130"/>
    <mergeCell ref="C126:C130"/>
    <mergeCell ref="A131:A135"/>
    <mergeCell ref="B131:B135"/>
    <mergeCell ref="C131:C135"/>
    <mergeCell ref="A116:A120"/>
    <mergeCell ref="B116:B120"/>
    <mergeCell ref="C116:C120"/>
    <mergeCell ref="A121:A125"/>
    <mergeCell ref="B121:B125"/>
    <mergeCell ref="C121:C125"/>
    <mergeCell ref="A106:A110"/>
    <mergeCell ref="B106:B110"/>
    <mergeCell ref="C106:C110"/>
    <mergeCell ref="A111:A115"/>
    <mergeCell ref="B111:B115"/>
    <mergeCell ref="C111:C115"/>
    <mergeCell ref="A96:A100"/>
    <mergeCell ref="B96:B100"/>
    <mergeCell ref="C96:C100"/>
    <mergeCell ref="A101:A105"/>
    <mergeCell ref="B101:B105"/>
    <mergeCell ref="C101:C105"/>
    <mergeCell ref="A86:A90"/>
    <mergeCell ref="B86:B90"/>
    <mergeCell ref="C86:C90"/>
    <mergeCell ref="A91:A95"/>
    <mergeCell ref="B91:B95"/>
    <mergeCell ref="C91:C95"/>
    <mergeCell ref="A76:A80"/>
    <mergeCell ref="B76:B80"/>
    <mergeCell ref="C76:C80"/>
    <mergeCell ref="A81:A85"/>
    <mergeCell ref="B81:B85"/>
    <mergeCell ref="C81:C85"/>
    <mergeCell ref="A66:A70"/>
    <mergeCell ref="B66:B70"/>
    <mergeCell ref="C66:C70"/>
    <mergeCell ref="A71:A75"/>
    <mergeCell ref="B71:B75"/>
    <mergeCell ref="C71:C75"/>
    <mergeCell ref="A56:A60"/>
    <mergeCell ref="B56:B60"/>
    <mergeCell ref="C56:C60"/>
    <mergeCell ref="A61:A65"/>
    <mergeCell ref="B61:B65"/>
    <mergeCell ref="C61:C65"/>
    <mergeCell ref="A46:A50"/>
    <mergeCell ref="B46:B50"/>
    <mergeCell ref="C46:C50"/>
    <mergeCell ref="A51:A55"/>
    <mergeCell ref="B51:B55"/>
    <mergeCell ref="C51:C55"/>
    <mergeCell ref="A36:A40"/>
    <mergeCell ref="B36:B40"/>
    <mergeCell ref="C36:C40"/>
    <mergeCell ref="A41:A45"/>
    <mergeCell ref="B41:B45"/>
    <mergeCell ref="C41:C45"/>
    <mergeCell ref="A26:A30"/>
    <mergeCell ref="B26:B30"/>
    <mergeCell ref="C26:C30"/>
    <mergeCell ref="A31:A35"/>
    <mergeCell ref="B31:B35"/>
    <mergeCell ref="C31:C35"/>
    <mergeCell ref="A21:A25"/>
    <mergeCell ref="B21:B25"/>
    <mergeCell ref="C21:C25"/>
    <mergeCell ref="A6:A10"/>
    <mergeCell ref="B6:B10"/>
    <mergeCell ref="C6:C10"/>
    <mergeCell ref="A11:A15"/>
    <mergeCell ref="B11:B15"/>
    <mergeCell ref="C11:C15"/>
    <mergeCell ref="C1:H1"/>
    <mergeCell ref="B2:H2"/>
    <mergeCell ref="A3:A4"/>
    <mergeCell ref="B3:B4"/>
    <mergeCell ref="C3:C4"/>
    <mergeCell ref="D3:D4"/>
    <mergeCell ref="E3:E4"/>
    <mergeCell ref="F3:H3"/>
    <mergeCell ref="A16:A20"/>
    <mergeCell ref="B16:B20"/>
    <mergeCell ref="C16:C20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08"/>
  <sheetViews>
    <sheetView workbookViewId="0">
      <selection activeCell="F18" sqref="F18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8" width="17.140625" customWidth="1"/>
  </cols>
  <sheetData>
    <row r="1" spans="1:10" s="349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10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10" s="1" customFormat="1" ht="74.25" customHeight="1" thickBot="1" x14ac:dyDescent="0.3">
      <c r="A3" s="452" t="s">
        <v>0</v>
      </c>
      <c r="B3" s="518" t="s">
        <v>1</v>
      </c>
      <c r="C3" s="518" t="s">
        <v>2</v>
      </c>
      <c r="D3" s="518" t="s">
        <v>3</v>
      </c>
      <c r="E3" s="518" t="s">
        <v>4</v>
      </c>
      <c r="F3" s="613" t="s">
        <v>5</v>
      </c>
      <c r="G3" s="614"/>
      <c r="H3" s="615"/>
    </row>
    <row r="4" spans="1:10" s="1" customFormat="1" ht="15.75" thickBot="1" x14ac:dyDescent="0.3">
      <c r="A4" s="453"/>
      <c r="B4" s="519"/>
      <c r="C4" s="519"/>
      <c r="D4" s="519"/>
      <c r="E4" s="519"/>
      <c r="F4" s="287" t="s">
        <v>41</v>
      </c>
      <c r="G4" s="287" t="s">
        <v>33</v>
      </c>
      <c r="H4" s="287" t="s">
        <v>42</v>
      </c>
    </row>
    <row r="5" spans="1:10" s="1" customFormat="1" ht="15.75" thickBot="1" x14ac:dyDescent="0.3">
      <c r="A5" s="56" t="s">
        <v>90</v>
      </c>
      <c r="B5" s="288">
        <v>2</v>
      </c>
      <c r="C5" s="288">
        <v>3</v>
      </c>
      <c r="D5" s="121">
        <v>4</v>
      </c>
      <c r="E5" s="288">
        <v>5</v>
      </c>
      <c r="F5" s="288">
        <v>6</v>
      </c>
      <c r="G5" s="288">
        <v>7</v>
      </c>
      <c r="H5" s="288">
        <v>8</v>
      </c>
    </row>
    <row r="6" spans="1:10" s="1" customFormat="1" ht="16.5" customHeight="1" x14ac:dyDescent="0.25">
      <c r="A6" s="461"/>
      <c r="B6" s="464" t="s">
        <v>6</v>
      </c>
      <c r="C6" s="467" t="s">
        <v>25</v>
      </c>
      <c r="D6" s="251" t="s">
        <v>7</v>
      </c>
      <c r="E6" s="5">
        <f t="shared" ref="E6:E35" si="0">F6+G6+H6</f>
        <v>580504.15194000001</v>
      </c>
      <c r="F6" s="6">
        <f>F7+F8+F9+F10</f>
        <v>206694.94649999996</v>
      </c>
      <c r="G6" s="6">
        <f>G7+G8+G9+G10</f>
        <v>181527.00544000004</v>
      </c>
      <c r="H6" s="7">
        <f>H7+H8+H9+H10</f>
        <v>192282.2</v>
      </c>
      <c r="I6" s="61"/>
      <c r="J6" s="61"/>
    </row>
    <row r="7" spans="1:10" s="1" customFormat="1" x14ac:dyDescent="0.25">
      <c r="A7" s="462"/>
      <c r="B7" s="465"/>
      <c r="C7" s="468"/>
      <c r="D7" s="289" t="s">
        <v>86</v>
      </c>
      <c r="E7" s="8">
        <f t="shared" si="0"/>
        <v>100760.69999999998</v>
      </c>
      <c r="F7" s="8">
        <f>F12+F162+F57</f>
        <v>40756.699999999997</v>
      </c>
      <c r="G7" s="8">
        <f>G12+G162+G57</f>
        <v>29217.399999999998</v>
      </c>
      <c r="H7" s="65">
        <f>H12+H162+H57</f>
        <v>30786.6</v>
      </c>
    </row>
    <row r="8" spans="1:10" s="1" customFormat="1" x14ac:dyDescent="0.25">
      <c r="A8" s="462"/>
      <c r="B8" s="465"/>
      <c r="C8" s="468"/>
      <c r="D8" s="289" t="s">
        <v>87</v>
      </c>
      <c r="E8" s="8">
        <f t="shared" si="0"/>
        <v>414533.82368000003</v>
      </c>
      <c r="F8" s="8">
        <f t="shared" ref="F8:H10" si="1">F13+F58+F163</f>
        <v>144551.19395999998</v>
      </c>
      <c r="G8" s="8">
        <f t="shared" si="1"/>
        <v>133347.91733000003</v>
      </c>
      <c r="H8" s="65">
        <f t="shared" si="1"/>
        <v>136634.71239</v>
      </c>
    </row>
    <row r="9" spans="1:10" s="1" customFormat="1" x14ac:dyDescent="0.25">
      <c r="A9" s="462"/>
      <c r="B9" s="465"/>
      <c r="C9" s="468"/>
      <c r="D9" s="289" t="s">
        <v>88</v>
      </c>
      <c r="E9" s="8">
        <f t="shared" si="0"/>
        <v>58298.528259999999</v>
      </c>
      <c r="F9" s="8">
        <f t="shared" si="1"/>
        <v>19083.35254</v>
      </c>
      <c r="G9" s="8">
        <f t="shared" si="1"/>
        <v>16657.988109999998</v>
      </c>
      <c r="H9" s="65">
        <f t="shared" si="1"/>
        <v>22557.187610000001</v>
      </c>
    </row>
    <row r="10" spans="1:10" s="1" customFormat="1" ht="14.25" customHeight="1" thickBot="1" x14ac:dyDescent="0.3">
      <c r="A10" s="463"/>
      <c r="B10" s="466"/>
      <c r="C10" s="469"/>
      <c r="D10" s="290" t="s">
        <v>89</v>
      </c>
      <c r="E10" s="68">
        <f t="shared" si="0"/>
        <v>6911.1</v>
      </c>
      <c r="F10" s="9">
        <f t="shared" si="1"/>
        <v>2303.7000000000003</v>
      </c>
      <c r="G10" s="9">
        <f t="shared" si="1"/>
        <v>2303.7000000000003</v>
      </c>
      <c r="H10" s="69">
        <f t="shared" si="1"/>
        <v>2303.7000000000003</v>
      </c>
    </row>
    <row r="11" spans="1:10" s="1" customFormat="1" ht="15" customHeight="1" x14ac:dyDescent="0.25">
      <c r="A11" s="470" t="s">
        <v>12</v>
      </c>
      <c r="B11" s="467" t="s">
        <v>13</v>
      </c>
      <c r="C11" s="467" t="s">
        <v>26</v>
      </c>
      <c r="D11" s="251" t="s">
        <v>7</v>
      </c>
      <c r="E11" s="5">
        <f>E16+E21+E26+E31+E36+E41+E51+E46</f>
        <v>88464.4</v>
      </c>
      <c r="F11" s="5">
        <f>F16+F21+F26+F31+F36+F41+F51+F46</f>
        <v>35090.599999999991</v>
      </c>
      <c r="G11" s="5">
        <f>G16+G21+G26+G31+G36+G41+G51+G46</f>
        <v>26907.699999999997</v>
      </c>
      <c r="H11" s="5">
        <f>H16+H21+H26+H31+H36+H41+H51+H46</f>
        <v>26466.1</v>
      </c>
    </row>
    <row r="12" spans="1:10" s="1" customFormat="1" ht="17.25" customHeight="1" x14ac:dyDescent="0.25">
      <c r="A12" s="471"/>
      <c r="B12" s="468"/>
      <c r="C12" s="468"/>
      <c r="D12" s="289" t="s">
        <v>86</v>
      </c>
      <c r="E12" s="8">
        <f>E17+E22+E27+E32+E37+E42+E52+E47</f>
        <v>28528.299999999996</v>
      </c>
      <c r="F12" s="8">
        <f t="shared" ref="E12:H15" si="2">F17+F22+F27+F32+F37+F42+F52+F47</f>
        <v>12294.3</v>
      </c>
      <c r="G12" s="8">
        <f t="shared" si="2"/>
        <v>8337.7999999999993</v>
      </c>
      <c r="H12" s="8">
        <f t="shared" si="2"/>
        <v>7896.2</v>
      </c>
    </row>
    <row r="13" spans="1:10" s="1" customFormat="1" ht="17.25" customHeight="1" x14ac:dyDescent="0.25">
      <c r="A13" s="471"/>
      <c r="B13" s="468"/>
      <c r="C13" s="468"/>
      <c r="D13" s="289" t="s">
        <v>87</v>
      </c>
      <c r="E13" s="8">
        <f t="shared" si="2"/>
        <v>53681.7</v>
      </c>
      <c r="F13" s="8">
        <f t="shared" si="2"/>
        <v>20711.5</v>
      </c>
      <c r="G13" s="8">
        <f t="shared" si="2"/>
        <v>16485.099999999999</v>
      </c>
      <c r="H13" s="8">
        <f t="shared" si="2"/>
        <v>16485.099999999999</v>
      </c>
    </row>
    <row r="14" spans="1:10" s="1" customFormat="1" ht="15" customHeight="1" x14ac:dyDescent="0.25">
      <c r="A14" s="471"/>
      <c r="B14" s="468"/>
      <c r="C14" s="468"/>
      <c r="D14" s="289" t="s">
        <v>88</v>
      </c>
      <c r="E14" s="8">
        <f t="shared" si="2"/>
        <v>0</v>
      </c>
      <c r="F14" s="8">
        <f t="shared" si="2"/>
        <v>0</v>
      </c>
      <c r="G14" s="8">
        <f t="shared" si="2"/>
        <v>0</v>
      </c>
      <c r="H14" s="8">
        <f t="shared" si="2"/>
        <v>0</v>
      </c>
    </row>
    <row r="15" spans="1:10" s="1" customFormat="1" ht="26.25" customHeight="1" thickBot="1" x14ac:dyDescent="0.3">
      <c r="A15" s="472"/>
      <c r="B15" s="469"/>
      <c r="C15" s="469"/>
      <c r="D15" s="290" t="s">
        <v>89</v>
      </c>
      <c r="E15" s="70">
        <f t="shared" si="2"/>
        <v>6254.4000000000005</v>
      </c>
      <c r="F15" s="70">
        <f>F20+F25+F30+F35+F40+F45+F55</f>
        <v>2084.8000000000002</v>
      </c>
      <c r="G15" s="70">
        <f>G20+G25+G30+G35+G40+G45+G55</f>
        <v>2084.8000000000002</v>
      </c>
      <c r="H15" s="70">
        <f>H20+H25+H30+H35+H40+H45+H55</f>
        <v>2084.8000000000002</v>
      </c>
    </row>
    <row r="16" spans="1:10" s="1" customFormat="1" ht="16.5" customHeight="1" x14ac:dyDescent="0.25">
      <c r="A16" s="473" t="s">
        <v>18</v>
      </c>
      <c r="B16" s="476" t="s">
        <v>56</v>
      </c>
      <c r="C16" s="479" t="s">
        <v>25</v>
      </c>
      <c r="D16" s="292" t="s">
        <v>7</v>
      </c>
      <c r="E16" s="6">
        <f t="shared" si="0"/>
        <v>47995.3</v>
      </c>
      <c r="F16" s="6">
        <f>F17+F18+F19+F20</f>
        <v>16015.5</v>
      </c>
      <c r="G16" s="6">
        <f>G17+G18+G19+G20</f>
        <v>15989.9</v>
      </c>
      <c r="H16" s="7">
        <f>H17+H18+H19+H20</f>
        <v>15989.9</v>
      </c>
    </row>
    <row r="17" spans="1:8" s="1" customFormat="1" ht="15.75" customHeight="1" x14ac:dyDescent="0.25">
      <c r="A17" s="474"/>
      <c r="B17" s="477"/>
      <c r="C17" s="480"/>
      <c r="D17" s="293" t="s">
        <v>86</v>
      </c>
      <c r="E17" s="8">
        <f t="shared" si="0"/>
        <v>0</v>
      </c>
      <c r="F17" s="13">
        <v>0</v>
      </c>
      <c r="G17" s="13">
        <v>0</v>
      </c>
      <c r="H17" s="14">
        <v>0</v>
      </c>
    </row>
    <row r="18" spans="1:8" s="1" customFormat="1" ht="13.5" customHeight="1" x14ac:dyDescent="0.25">
      <c r="A18" s="474"/>
      <c r="B18" s="477"/>
      <c r="C18" s="480"/>
      <c r="D18" s="293" t="s">
        <v>87</v>
      </c>
      <c r="E18" s="8">
        <f t="shared" si="0"/>
        <v>47995.3</v>
      </c>
      <c r="F18" s="13">
        <f>15989.9+25.6</f>
        <v>16015.5</v>
      </c>
      <c r="G18" s="13">
        <v>15989.9</v>
      </c>
      <c r="H18" s="14">
        <v>15989.9</v>
      </c>
    </row>
    <row r="19" spans="1:8" s="1" customFormat="1" x14ac:dyDescent="0.25">
      <c r="A19" s="474"/>
      <c r="B19" s="477"/>
      <c r="C19" s="480"/>
      <c r="D19" s="293" t="s">
        <v>88</v>
      </c>
      <c r="E19" s="8">
        <f t="shared" si="0"/>
        <v>0</v>
      </c>
      <c r="F19" s="13">
        <v>0</v>
      </c>
      <c r="G19" s="13">
        <v>0</v>
      </c>
      <c r="H19" s="14">
        <v>0</v>
      </c>
    </row>
    <row r="20" spans="1:8" s="1" customFormat="1" ht="15.75" thickBot="1" x14ac:dyDescent="0.3">
      <c r="A20" s="475"/>
      <c r="B20" s="478"/>
      <c r="C20" s="481"/>
      <c r="D20" s="294" t="s">
        <v>89</v>
      </c>
      <c r="E20" s="9">
        <f t="shared" si="0"/>
        <v>0</v>
      </c>
      <c r="F20" s="16">
        <v>0</v>
      </c>
      <c r="G20" s="16">
        <v>0</v>
      </c>
      <c r="H20" s="17">
        <v>0</v>
      </c>
    </row>
    <row r="21" spans="1:8" s="1" customFormat="1" ht="16.5" customHeight="1" x14ac:dyDescent="0.25">
      <c r="A21" s="473" t="s">
        <v>21</v>
      </c>
      <c r="B21" s="476" t="s">
        <v>57</v>
      </c>
      <c r="C21" s="479" t="s">
        <v>26</v>
      </c>
      <c r="D21" s="292" t="s">
        <v>7</v>
      </c>
      <c r="E21" s="6">
        <f t="shared" si="0"/>
        <v>1485.6</v>
      </c>
      <c r="F21" s="6">
        <f>F22+F23+F24+F25</f>
        <v>495.2</v>
      </c>
      <c r="G21" s="6">
        <f>G22+G23+G24+G25</f>
        <v>495.2</v>
      </c>
      <c r="H21" s="7">
        <f>H22+H23+H24+H25</f>
        <v>495.2</v>
      </c>
    </row>
    <row r="22" spans="1:8" s="1" customFormat="1" ht="13.5" customHeight="1" x14ac:dyDescent="0.25">
      <c r="A22" s="474"/>
      <c r="B22" s="477"/>
      <c r="C22" s="480"/>
      <c r="D22" s="293" t="s">
        <v>86</v>
      </c>
      <c r="E22" s="8">
        <f t="shared" si="0"/>
        <v>0</v>
      </c>
      <c r="F22" s="13">
        <v>0</v>
      </c>
      <c r="G22" s="13">
        <v>0</v>
      </c>
      <c r="H22" s="14">
        <v>0</v>
      </c>
    </row>
    <row r="23" spans="1:8" s="1" customFormat="1" x14ac:dyDescent="0.25">
      <c r="A23" s="474"/>
      <c r="B23" s="477"/>
      <c r="C23" s="480"/>
      <c r="D23" s="293" t="s">
        <v>87</v>
      </c>
      <c r="E23" s="8">
        <f t="shared" si="0"/>
        <v>1485.6</v>
      </c>
      <c r="F23" s="13">
        <v>495.2</v>
      </c>
      <c r="G23" s="13">
        <v>495.2</v>
      </c>
      <c r="H23" s="14">
        <v>495.2</v>
      </c>
    </row>
    <row r="24" spans="1:8" s="1" customFormat="1" x14ac:dyDescent="0.25">
      <c r="A24" s="474"/>
      <c r="B24" s="477"/>
      <c r="C24" s="480"/>
      <c r="D24" s="293" t="s">
        <v>88</v>
      </c>
      <c r="E24" s="8">
        <f t="shared" si="0"/>
        <v>0</v>
      </c>
      <c r="F24" s="13">
        <v>0</v>
      </c>
      <c r="G24" s="13">
        <v>0</v>
      </c>
      <c r="H24" s="14">
        <v>0</v>
      </c>
    </row>
    <row r="25" spans="1:8" s="1" customFormat="1" ht="15.75" thickBot="1" x14ac:dyDescent="0.3">
      <c r="A25" s="475"/>
      <c r="B25" s="478"/>
      <c r="C25" s="481"/>
      <c r="D25" s="294" t="s">
        <v>89</v>
      </c>
      <c r="E25" s="9">
        <f t="shared" si="0"/>
        <v>0</v>
      </c>
      <c r="F25" s="16">
        <v>0</v>
      </c>
      <c r="G25" s="16">
        <v>0</v>
      </c>
      <c r="H25" s="17">
        <v>0</v>
      </c>
    </row>
    <row r="26" spans="1:8" s="1" customFormat="1" ht="17.25" customHeight="1" x14ac:dyDescent="0.25">
      <c r="A26" s="473" t="s">
        <v>22</v>
      </c>
      <c r="B26" s="476" t="s">
        <v>58</v>
      </c>
      <c r="C26" s="479" t="s">
        <v>26</v>
      </c>
      <c r="D26" s="292" t="s">
        <v>7</v>
      </c>
      <c r="E26" s="5">
        <f>F26+G26+H26</f>
        <v>28336.899999999998</v>
      </c>
      <c r="F26" s="6">
        <f>F27+F28+F29+F30</f>
        <v>12102.9</v>
      </c>
      <c r="G26" s="6">
        <f>G27+G28+G29+G30</f>
        <v>8337.7999999999993</v>
      </c>
      <c r="H26" s="7">
        <f>H27+H28+H29+H30</f>
        <v>7896.2</v>
      </c>
    </row>
    <row r="27" spans="1:8" s="1" customFormat="1" ht="12.75" customHeight="1" x14ac:dyDescent="0.25">
      <c r="A27" s="474"/>
      <c r="B27" s="477"/>
      <c r="C27" s="480"/>
      <c r="D27" s="293" t="s">
        <v>86</v>
      </c>
      <c r="E27" s="8">
        <f>F27+G27+H27</f>
        <v>28336.899999999998</v>
      </c>
      <c r="F27" s="13">
        <f>10731.6-80.1+1451.3+0.1</f>
        <v>12102.9</v>
      </c>
      <c r="G27" s="13">
        <v>8337.7999999999993</v>
      </c>
      <c r="H27" s="14">
        <v>7896.2</v>
      </c>
    </row>
    <row r="28" spans="1:8" s="1" customFormat="1" ht="14.25" customHeight="1" x14ac:dyDescent="0.25">
      <c r="A28" s="474"/>
      <c r="B28" s="477"/>
      <c r="C28" s="480"/>
      <c r="D28" s="293" t="s">
        <v>87</v>
      </c>
      <c r="E28" s="8">
        <f>F28+G28+H28</f>
        <v>0</v>
      </c>
      <c r="F28" s="13">
        <v>0</v>
      </c>
      <c r="G28" s="13">
        <v>0</v>
      </c>
      <c r="H28" s="14">
        <v>0</v>
      </c>
    </row>
    <row r="29" spans="1:8" s="1" customFormat="1" ht="15" customHeight="1" x14ac:dyDescent="0.25">
      <c r="A29" s="474"/>
      <c r="B29" s="477"/>
      <c r="C29" s="480"/>
      <c r="D29" s="293" t="s">
        <v>88</v>
      </c>
      <c r="E29" s="8">
        <f>F29+G29+H29</f>
        <v>0</v>
      </c>
      <c r="F29" s="13">
        <v>0</v>
      </c>
      <c r="G29" s="13">
        <v>0</v>
      </c>
      <c r="H29" s="14">
        <v>0</v>
      </c>
    </row>
    <row r="30" spans="1:8" s="1" customFormat="1" ht="15.75" customHeight="1" thickBot="1" x14ac:dyDescent="0.3">
      <c r="A30" s="475"/>
      <c r="B30" s="478"/>
      <c r="C30" s="481"/>
      <c r="D30" s="294" t="s">
        <v>89</v>
      </c>
      <c r="E30" s="10">
        <f>F30+G30+H30</f>
        <v>0</v>
      </c>
      <c r="F30" s="16">
        <v>0</v>
      </c>
      <c r="G30" s="16">
        <v>0</v>
      </c>
      <c r="H30" s="17">
        <v>0</v>
      </c>
    </row>
    <row r="31" spans="1:8" s="1" customFormat="1" ht="14.25" customHeight="1" x14ac:dyDescent="0.25">
      <c r="A31" s="473" t="s">
        <v>19</v>
      </c>
      <c r="B31" s="482" t="s">
        <v>60</v>
      </c>
      <c r="C31" s="479" t="s">
        <v>26</v>
      </c>
      <c r="D31" s="292" t="s">
        <v>7</v>
      </c>
      <c r="E31" s="6">
        <f t="shared" si="0"/>
        <v>6254.4000000000005</v>
      </c>
      <c r="F31" s="6">
        <f>F32+F33+F34+F35</f>
        <v>2084.8000000000002</v>
      </c>
      <c r="G31" s="6">
        <f>G32+G33+G34+G35</f>
        <v>2084.8000000000002</v>
      </c>
      <c r="H31" s="7">
        <f>H32+H33+H34+H35</f>
        <v>2084.8000000000002</v>
      </c>
    </row>
    <row r="32" spans="1:8" s="1" customFormat="1" ht="16.5" customHeight="1" x14ac:dyDescent="0.25">
      <c r="A32" s="474"/>
      <c r="B32" s="483"/>
      <c r="C32" s="480"/>
      <c r="D32" s="293" t="s">
        <v>86</v>
      </c>
      <c r="E32" s="8">
        <f t="shared" si="0"/>
        <v>0</v>
      </c>
      <c r="F32" s="13">
        <v>0</v>
      </c>
      <c r="G32" s="13">
        <v>0</v>
      </c>
      <c r="H32" s="14">
        <v>0</v>
      </c>
    </row>
    <row r="33" spans="1:8" s="1" customFormat="1" x14ac:dyDescent="0.25">
      <c r="A33" s="474"/>
      <c r="B33" s="483"/>
      <c r="C33" s="480"/>
      <c r="D33" s="293" t="s">
        <v>87</v>
      </c>
      <c r="E33" s="8">
        <f t="shared" si="0"/>
        <v>0</v>
      </c>
      <c r="F33" s="13">
        <v>0</v>
      </c>
      <c r="G33" s="13">
        <v>0</v>
      </c>
      <c r="H33" s="14">
        <v>0</v>
      </c>
    </row>
    <row r="34" spans="1:8" s="1" customFormat="1" x14ac:dyDescent="0.25">
      <c r="A34" s="474"/>
      <c r="B34" s="483"/>
      <c r="C34" s="480"/>
      <c r="D34" s="293" t="s">
        <v>88</v>
      </c>
      <c r="E34" s="8">
        <f t="shared" si="0"/>
        <v>0</v>
      </c>
      <c r="F34" s="13">
        <v>0</v>
      </c>
      <c r="G34" s="13">
        <v>0</v>
      </c>
      <c r="H34" s="14">
        <v>0</v>
      </c>
    </row>
    <row r="35" spans="1:8" s="1" customFormat="1" ht="15.75" thickBot="1" x14ac:dyDescent="0.3">
      <c r="A35" s="475"/>
      <c r="B35" s="484"/>
      <c r="C35" s="481"/>
      <c r="D35" s="294" t="s">
        <v>89</v>
      </c>
      <c r="E35" s="21">
        <f t="shared" si="0"/>
        <v>6254.4000000000005</v>
      </c>
      <c r="F35" s="22">
        <v>2084.8000000000002</v>
      </c>
      <c r="G35" s="22">
        <v>2084.8000000000002</v>
      </c>
      <c r="H35" s="23">
        <v>2084.8000000000002</v>
      </c>
    </row>
    <row r="36" spans="1:8" s="1" customFormat="1" ht="16.5" customHeight="1" x14ac:dyDescent="0.25">
      <c r="A36" s="473" t="s">
        <v>43</v>
      </c>
      <c r="B36" s="482" t="s">
        <v>59</v>
      </c>
      <c r="C36" s="479" t="s">
        <v>26</v>
      </c>
      <c r="D36" s="292" t="s">
        <v>7</v>
      </c>
      <c r="E36" s="6">
        <f>F36+G36+H36</f>
        <v>3711.3</v>
      </c>
      <c r="F36" s="6">
        <f>F37+F38+F39+F40</f>
        <v>3711.3</v>
      </c>
      <c r="G36" s="6">
        <f>G37+G38+G39+G40</f>
        <v>0</v>
      </c>
      <c r="H36" s="7">
        <f>H37+H38+H39+H40</f>
        <v>0</v>
      </c>
    </row>
    <row r="37" spans="1:8" s="1" customFormat="1" ht="15.75" customHeight="1" x14ac:dyDescent="0.25">
      <c r="A37" s="474"/>
      <c r="B37" s="483"/>
      <c r="C37" s="480"/>
      <c r="D37" s="293" t="s">
        <v>86</v>
      </c>
      <c r="E37" s="8">
        <f>F37+G37+H37</f>
        <v>111.3</v>
      </c>
      <c r="F37" s="13">
        <f>31+80.3</f>
        <v>111.3</v>
      </c>
      <c r="G37" s="13">
        <v>0</v>
      </c>
      <c r="H37" s="14">
        <v>0</v>
      </c>
    </row>
    <row r="38" spans="1:8" s="1" customFormat="1" x14ac:dyDescent="0.25">
      <c r="A38" s="474"/>
      <c r="B38" s="483"/>
      <c r="C38" s="480"/>
      <c r="D38" s="293" t="s">
        <v>87</v>
      </c>
      <c r="E38" s="8">
        <f>F38+G38+H38</f>
        <v>3600</v>
      </c>
      <c r="F38" s="13">
        <f>1000+2600</f>
        <v>3600</v>
      </c>
      <c r="G38" s="13">
        <v>0</v>
      </c>
      <c r="H38" s="14">
        <v>0</v>
      </c>
    </row>
    <row r="39" spans="1:8" s="1" customFormat="1" x14ac:dyDescent="0.25">
      <c r="A39" s="474"/>
      <c r="B39" s="483"/>
      <c r="C39" s="480"/>
      <c r="D39" s="293" t="s">
        <v>88</v>
      </c>
      <c r="E39" s="8">
        <f>F39+G39+H39</f>
        <v>0</v>
      </c>
      <c r="F39" s="13">
        <v>0</v>
      </c>
      <c r="G39" s="13">
        <v>0</v>
      </c>
      <c r="H39" s="14">
        <v>0</v>
      </c>
    </row>
    <row r="40" spans="1:8" s="1" customFormat="1" ht="15.75" thickBot="1" x14ac:dyDescent="0.3">
      <c r="A40" s="616"/>
      <c r="B40" s="611"/>
      <c r="C40" s="612"/>
      <c r="D40" s="294" t="s">
        <v>89</v>
      </c>
      <c r="E40" s="21">
        <f>F40+G40+H40</f>
        <v>0</v>
      </c>
      <c r="F40" s="22">
        <v>0</v>
      </c>
      <c r="G40" s="22">
        <v>0</v>
      </c>
      <c r="H40" s="23">
        <v>0</v>
      </c>
    </row>
    <row r="41" spans="1:8" s="1" customFormat="1" ht="16.5" customHeight="1" x14ac:dyDescent="0.25">
      <c r="A41" s="503" t="s">
        <v>77</v>
      </c>
      <c r="B41" s="506" t="s">
        <v>93</v>
      </c>
      <c r="C41" s="509" t="s">
        <v>30</v>
      </c>
      <c r="D41" s="292" t="s">
        <v>7</v>
      </c>
      <c r="E41" s="295">
        <f t="shared" ref="E41:E55" si="3">G41+H41+F41</f>
        <v>268.2</v>
      </c>
      <c r="F41" s="295">
        <f>F42+F43+F44+F45</f>
        <v>268.2</v>
      </c>
      <c r="G41" s="295">
        <f>G42+G43+G44+G45</f>
        <v>0</v>
      </c>
      <c r="H41" s="296">
        <f>H42+H43+H44+H45</f>
        <v>0</v>
      </c>
    </row>
    <row r="42" spans="1:8" s="1" customFormat="1" ht="16.5" customHeight="1" x14ac:dyDescent="0.25">
      <c r="A42" s="504"/>
      <c r="B42" s="507"/>
      <c r="C42" s="510"/>
      <c r="D42" s="293" t="s">
        <v>86</v>
      </c>
      <c r="E42" s="297">
        <f t="shared" si="3"/>
        <v>0</v>
      </c>
      <c r="F42" s="298">
        <v>0</v>
      </c>
      <c r="G42" s="298">
        <v>0</v>
      </c>
      <c r="H42" s="299">
        <v>0</v>
      </c>
    </row>
    <row r="43" spans="1:8" s="1" customFormat="1" ht="15.75" customHeight="1" x14ac:dyDescent="0.25">
      <c r="A43" s="504"/>
      <c r="B43" s="507"/>
      <c r="C43" s="510"/>
      <c r="D43" s="293" t="s">
        <v>87</v>
      </c>
      <c r="E43" s="297">
        <f t="shared" si="3"/>
        <v>268.2</v>
      </c>
      <c r="F43" s="298">
        <v>268.2</v>
      </c>
      <c r="G43" s="298">
        <v>0</v>
      </c>
      <c r="H43" s="299">
        <v>0</v>
      </c>
    </row>
    <row r="44" spans="1:8" s="1" customFormat="1" ht="16.5" customHeight="1" x14ac:dyDescent="0.25">
      <c r="A44" s="504"/>
      <c r="B44" s="507"/>
      <c r="C44" s="510"/>
      <c r="D44" s="293" t="s">
        <v>88</v>
      </c>
      <c r="E44" s="297">
        <f t="shared" si="3"/>
        <v>0</v>
      </c>
      <c r="F44" s="298">
        <v>0</v>
      </c>
      <c r="G44" s="298">
        <v>0</v>
      </c>
      <c r="H44" s="299">
        <v>0</v>
      </c>
    </row>
    <row r="45" spans="1:8" s="1" customFormat="1" ht="15.75" customHeight="1" thickBot="1" x14ac:dyDescent="0.3">
      <c r="A45" s="505"/>
      <c r="B45" s="508"/>
      <c r="C45" s="511"/>
      <c r="D45" s="294" t="s">
        <v>89</v>
      </c>
      <c r="E45" s="300">
        <f t="shared" si="3"/>
        <v>0</v>
      </c>
      <c r="F45" s="301">
        <v>0</v>
      </c>
      <c r="G45" s="301">
        <v>0</v>
      </c>
      <c r="H45" s="302">
        <v>0</v>
      </c>
    </row>
    <row r="46" spans="1:8" s="1" customFormat="1" ht="16.5" customHeight="1" x14ac:dyDescent="0.25">
      <c r="A46" s="503" t="s">
        <v>92</v>
      </c>
      <c r="B46" s="506" t="s">
        <v>76</v>
      </c>
      <c r="C46" s="509" t="s">
        <v>30</v>
      </c>
      <c r="D46" s="292" t="s">
        <v>7</v>
      </c>
      <c r="E46" s="295">
        <f>G46+H46+F46</f>
        <v>262.7</v>
      </c>
      <c r="F46" s="295">
        <f>F47+F48+F49+F50</f>
        <v>262.7</v>
      </c>
      <c r="G46" s="295">
        <f>G47+G48+G49+G50</f>
        <v>0</v>
      </c>
      <c r="H46" s="296">
        <f>H47+H48+H49+H50</f>
        <v>0</v>
      </c>
    </row>
    <row r="47" spans="1:8" s="1" customFormat="1" ht="16.5" customHeight="1" x14ac:dyDescent="0.25">
      <c r="A47" s="504"/>
      <c r="B47" s="507"/>
      <c r="C47" s="510"/>
      <c r="D47" s="293" t="s">
        <v>86</v>
      </c>
      <c r="E47" s="297">
        <f>G47+H47+F47</f>
        <v>80.099999999999994</v>
      </c>
      <c r="F47" s="298">
        <v>80.099999999999994</v>
      </c>
      <c r="G47" s="298">
        <v>0</v>
      </c>
      <c r="H47" s="299">
        <v>0</v>
      </c>
    </row>
    <row r="48" spans="1:8" s="1" customFormat="1" ht="15.75" customHeight="1" x14ac:dyDescent="0.25">
      <c r="A48" s="504"/>
      <c r="B48" s="507"/>
      <c r="C48" s="510"/>
      <c r="D48" s="293" t="s">
        <v>87</v>
      </c>
      <c r="E48" s="297">
        <f>G48+H48+F48</f>
        <v>182.6</v>
      </c>
      <c r="F48" s="298">
        <f>80.1+102.5</f>
        <v>182.6</v>
      </c>
      <c r="G48" s="298">
        <v>0</v>
      </c>
      <c r="H48" s="299">
        <v>0</v>
      </c>
    </row>
    <row r="49" spans="1:8" s="1" customFormat="1" ht="16.5" customHeight="1" x14ac:dyDescent="0.25">
      <c r="A49" s="504"/>
      <c r="B49" s="507"/>
      <c r="C49" s="510"/>
      <c r="D49" s="293" t="s">
        <v>88</v>
      </c>
      <c r="E49" s="297">
        <f>G49+H49+F49</f>
        <v>0</v>
      </c>
      <c r="F49" s="298">
        <v>0</v>
      </c>
      <c r="G49" s="298">
        <v>0</v>
      </c>
      <c r="H49" s="299">
        <v>0</v>
      </c>
    </row>
    <row r="50" spans="1:8" s="1" customFormat="1" ht="15.75" customHeight="1" thickBot="1" x14ac:dyDescent="0.3">
      <c r="A50" s="505"/>
      <c r="B50" s="508"/>
      <c r="C50" s="511"/>
      <c r="D50" s="294" t="s">
        <v>89</v>
      </c>
      <c r="E50" s="300">
        <f>G50+H50+F50</f>
        <v>0</v>
      </c>
      <c r="F50" s="301">
        <v>0</v>
      </c>
      <c r="G50" s="301">
        <v>0</v>
      </c>
      <c r="H50" s="302">
        <v>0</v>
      </c>
    </row>
    <row r="51" spans="1:8" s="1" customFormat="1" ht="16.5" customHeight="1" x14ac:dyDescent="0.25">
      <c r="A51" s="503" t="s">
        <v>95</v>
      </c>
      <c r="B51" s="506" t="s">
        <v>97</v>
      </c>
      <c r="C51" s="509" t="s">
        <v>30</v>
      </c>
      <c r="D51" s="292" t="s">
        <v>7</v>
      </c>
      <c r="E51" s="295">
        <f t="shared" si="3"/>
        <v>150</v>
      </c>
      <c r="F51" s="295">
        <f>F52+F53+F54+F55</f>
        <v>150</v>
      </c>
      <c r="G51" s="295">
        <f>G52+G53+G54+G55</f>
        <v>0</v>
      </c>
      <c r="H51" s="296">
        <f>H52+H53+H54+H55</f>
        <v>0</v>
      </c>
    </row>
    <row r="52" spans="1:8" s="1" customFormat="1" ht="16.5" customHeight="1" x14ac:dyDescent="0.25">
      <c r="A52" s="504"/>
      <c r="B52" s="507"/>
      <c r="C52" s="510"/>
      <c r="D52" s="293" t="s">
        <v>86</v>
      </c>
      <c r="E52" s="297">
        <f t="shared" si="3"/>
        <v>0</v>
      </c>
      <c r="F52" s="298">
        <v>0</v>
      </c>
      <c r="G52" s="298">
        <v>0</v>
      </c>
      <c r="H52" s="299">
        <v>0</v>
      </c>
    </row>
    <row r="53" spans="1:8" s="1" customFormat="1" ht="15.75" customHeight="1" x14ac:dyDescent="0.25">
      <c r="A53" s="504"/>
      <c r="B53" s="507"/>
      <c r="C53" s="510"/>
      <c r="D53" s="293" t="s">
        <v>87</v>
      </c>
      <c r="E53" s="297">
        <f t="shared" si="3"/>
        <v>150</v>
      </c>
      <c r="F53" s="298">
        <v>150</v>
      </c>
      <c r="G53" s="298">
        <v>0</v>
      </c>
      <c r="H53" s="299">
        <v>0</v>
      </c>
    </row>
    <row r="54" spans="1:8" s="1" customFormat="1" ht="16.5" customHeight="1" x14ac:dyDescent="0.25">
      <c r="A54" s="504"/>
      <c r="B54" s="507"/>
      <c r="C54" s="510"/>
      <c r="D54" s="293" t="s">
        <v>88</v>
      </c>
      <c r="E54" s="297">
        <f t="shared" si="3"/>
        <v>0</v>
      </c>
      <c r="F54" s="298">
        <v>0</v>
      </c>
      <c r="G54" s="298">
        <v>0</v>
      </c>
      <c r="H54" s="299">
        <v>0</v>
      </c>
    </row>
    <row r="55" spans="1:8" s="1" customFormat="1" ht="30" customHeight="1" thickBot="1" x14ac:dyDescent="0.3">
      <c r="A55" s="505"/>
      <c r="B55" s="508"/>
      <c r="C55" s="511"/>
      <c r="D55" s="294" t="s">
        <v>89</v>
      </c>
      <c r="E55" s="300">
        <f t="shared" si="3"/>
        <v>0</v>
      </c>
      <c r="F55" s="301">
        <v>0</v>
      </c>
      <c r="G55" s="301">
        <v>0</v>
      </c>
      <c r="H55" s="302">
        <v>0</v>
      </c>
    </row>
    <row r="56" spans="1:8" s="1" customFormat="1" ht="17.25" customHeight="1" x14ac:dyDescent="0.25">
      <c r="A56" s="470" t="s">
        <v>14</v>
      </c>
      <c r="B56" s="485" t="s">
        <v>15</v>
      </c>
      <c r="C56" s="467" t="s">
        <v>27</v>
      </c>
      <c r="D56" s="251" t="s">
        <v>7</v>
      </c>
      <c r="E56" s="5">
        <f>E61+E66+E71+E76+E81+E86+E91+E96+E101+E106+E111+E116+E121+E126+E131+E136+E141+E146+E151+E156</f>
        <v>472316.7519400001</v>
      </c>
      <c r="F56" s="5">
        <f>F61+F66+F71+F76+F81+F86+F91+F96+F101+F106+F111+F116+F121+F126+F131+F136+F141+F146+F151+F156</f>
        <v>162872.94650000002</v>
      </c>
      <c r="G56" s="5">
        <f>G61+G66+G71+G76+G81+G86+G91+G96+G101+G106+G111+G116+G121+G126+G131+G136+G141+G146+G151+G156</f>
        <v>149415.90544</v>
      </c>
      <c r="H56" s="5">
        <f>H61+H66+H71+H76+H81+H86+H91+H96+H101+H106+H111+H116+H121+H126+H131+H136+H141+H146+H151+H156</f>
        <v>160027.9</v>
      </c>
    </row>
    <row r="57" spans="1:8" s="1" customFormat="1" ht="17.25" customHeight="1" x14ac:dyDescent="0.25">
      <c r="A57" s="471"/>
      <c r="B57" s="486"/>
      <c r="C57" s="468"/>
      <c r="D57" s="289" t="s">
        <v>86</v>
      </c>
      <c r="E57" s="8">
        <f t="shared" ref="E57:H60" si="4">E62+E67+E72+E77+E82+E87+E92+E97+E102+E107+E112+E117+E122+E127+E132+E137+E142+E147+E152+E157</f>
        <v>54317.299999999996</v>
      </c>
      <c r="F57" s="8">
        <f t="shared" si="4"/>
        <v>21538.899999999998</v>
      </c>
      <c r="G57" s="8">
        <f t="shared" si="4"/>
        <v>15676.199999999999</v>
      </c>
      <c r="H57" s="8">
        <f t="shared" si="4"/>
        <v>17102.2</v>
      </c>
    </row>
    <row r="58" spans="1:8" s="1" customFormat="1" ht="16.5" customHeight="1" x14ac:dyDescent="0.25">
      <c r="A58" s="471"/>
      <c r="B58" s="486"/>
      <c r="C58" s="468"/>
      <c r="D58" s="289" t="s">
        <v>87</v>
      </c>
      <c r="E58" s="8">
        <f t="shared" si="4"/>
        <v>359044.22368000005</v>
      </c>
      <c r="F58" s="8">
        <f t="shared" si="4"/>
        <v>122031.79395999998</v>
      </c>
      <c r="G58" s="8">
        <f t="shared" si="4"/>
        <v>116862.81733000002</v>
      </c>
      <c r="H58" s="8">
        <f t="shared" si="4"/>
        <v>120149.61239000001</v>
      </c>
    </row>
    <row r="59" spans="1:8" s="1" customFormat="1" ht="17.25" customHeight="1" x14ac:dyDescent="0.25">
      <c r="A59" s="471"/>
      <c r="B59" s="486"/>
      <c r="C59" s="468"/>
      <c r="D59" s="289" t="s">
        <v>88</v>
      </c>
      <c r="E59" s="8">
        <f t="shared" si="4"/>
        <v>58298.528260000006</v>
      </c>
      <c r="F59" s="8">
        <f t="shared" si="4"/>
        <v>19083.35254</v>
      </c>
      <c r="G59" s="8">
        <f t="shared" si="4"/>
        <v>16657.988109999998</v>
      </c>
      <c r="H59" s="8">
        <f t="shared" si="4"/>
        <v>22557.187610000001</v>
      </c>
    </row>
    <row r="60" spans="1:8" s="1" customFormat="1" ht="15" customHeight="1" thickBot="1" x14ac:dyDescent="0.3">
      <c r="A60" s="472"/>
      <c r="B60" s="487"/>
      <c r="C60" s="469"/>
      <c r="D60" s="290" t="s">
        <v>89</v>
      </c>
      <c r="E60" s="70">
        <f t="shared" si="4"/>
        <v>656.7</v>
      </c>
      <c r="F60" s="70">
        <f t="shared" si="4"/>
        <v>218.9</v>
      </c>
      <c r="G60" s="70">
        <f t="shared" si="4"/>
        <v>218.9</v>
      </c>
      <c r="H60" s="70">
        <f t="shared" si="4"/>
        <v>218.9</v>
      </c>
    </row>
    <row r="61" spans="1:8" s="1" customFormat="1" ht="17.25" customHeight="1" x14ac:dyDescent="0.25">
      <c r="A61" s="473" t="s">
        <v>16</v>
      </c>
      <c r="B61" s="476" t="s">
        <v>61</v>
      </c>
      <c r="C61" s="479" t="s">
        <v>28</v>
      </c>
      <c r="D61" s="292" t="s">
        <v>7</v>
      </c>
      <c r="E61" s="304">
        <f>G61+H61+F61</f>
        <v>307725.90000000002</v>
      </c>
      <c r="F61" s="304">
        <f>F62+F63+F64+F65</f>
        <v>102576.7</v>
      </c>
      <c r="G61" s="304">
        <f>G62+G63+G64+G65</f>
        <v>102414.6</v>
      </c>
      <c r="H61" s="305">
        <f>H62+H63+H64+H65</f>
        <v>102734.6</v>
      </c>
    </row>
    <row r="62" spans="1:8" s="1" customFormat="1" ht="17.25" customHeight="1" x14ac:dyDescent="0.25">
      <c r="A62" s="474"/>
      <c r="B62" s="477"/>
      <c r="C62" s="480"/>
      <c r="D62" s="293" t="s">
        <v>86</v>
      </c>
      <c r="E62" s="306">
        <f>G62+H62+F62</f>
        <v>0</v>
      </c>
      <c r="F62" s="13">
        <v>0</v>
      </c>
      <c r="G62" s="13">
        <v>0</v>
      </c>
      <c r="H62" s="14">
        <v>0</v>
      </c>
    </row>
    <row r="63" spans="1:8" s="1" customFormat="1" ht="18" customHeight="1" x14ac:dyDescent="0.25">
      <c r="A63" s="474"/>
      <c r="B63" s="477"/>
      <c r="C63" s="480"/>
      <c r="D63" s="293" t="s">
        <v>87</v>
      </c>
      <c r="E63" s="306">
        <f>G63+H63+F63</f>
        <v>307725.90000000002</v>
      </c>
      <c r="F63" s="13">
        <v>102576.7</v>
      </c>
      <c r="G63" s="13">
        <v>102414.6</v>
      </c>
      <c r="H63" s="14">
        <f>102414.6+320</f>
        <v>102734.6</v>
      </c>
    </row>
    <row r="64" spans="1:8" s="1" customFormat="1" ht="18.75" customHeight="1" x14ac:dyDescent="0.25">
      <c r="A64" s="474"/>
      <c r="B64" s="477"/>
      <c r="C64" s="480"/>
      <c r="D64" s="293" t="s">
        <v>88</v>
      </c>
      <c r="E64" s="306">
        <f>G64+H64+F64</f>
        <v>0</v>
      </c>
      <c r="F64" s="13">
        <v>0</v>
      </c>
      <c r="G64" s="13">
        <v>0</v>
      </c>
      <c r="H64" s="14">
        <v>0</v>
      </c>
    </row>
    <row r="65" spans="1:8" s="1" customFormat="1" ht="18" customHeight="1" thickBot="1" x14ac:dyDescent="0.3">
      <c r="A65" s="475"/>
      <c r="B65" s="478"/>
      <c r="C65" s="481"/>
      <c r="D65" s="294" t="s">
        <v>89</v>
      </c>
      <c r="E65" s="307">
        <f>G65+H65+F65</f>
        <v>0</v>
      </c>
      <c r="F65" s="16">
        <v>0</v>
      </c>
      <c r="G65" s="16">
        <v>0</v>
      </c>
      <c r="H65" s="17">
        <v>0</v>
      </c>
    </row>
    <row r="66" spans="1:8" s="1" customFormat="1" ht="15" customHeight="1" x14ac:dyDescent="0.25">
      <c r="A66" s="473" t="s">
        <v>20</v>
      </c>
      <c r="B66" s="476" t="s">
        <v>62</v>
      </c>
      <c r="C66" s="479" t="s">
        <v>28</v>
      </c>
      <c r="D66" s="292" t="s">
        <v>7</v>
      </c>
      <c r="E66" s="6">
        <f t="shared" ref="E66:E129" si="5">F66+G66+H66</f>
        <v>5679.2999999999993</v>
      </c>
      <c r="F66" s="6">
        <f>F67+F68+F69+F70</f>
        <v>1893.1</v>
      </c>
      <c r="G66" s="6">
        <f>G67+G68+G69+G70</f>
        <v>1893.1</v>
      </c>
      <c r="H66" s="7">
        <f>H67+H68+H69+H70</f>
        <v>1893.1</v>
      </c>
    </row>
    <row r="67" spans="1:8" s="1" customFormat="1" x14ac:dyDescent="0.25">
      <c r="A67" s="474"/>
      <c r="B67" s="477"/>
      <c r="C67" s="480"/>
      <c r="D67" s="293" t="s">
        <v>86</v>
      </c>
      <c r="E67" s="8">
        <f t="shared" si="5"/>
        <v>0</v>
      </c>
      <c r="F67" s="13">
        <v>0</v>
      </c>
      <c r="G67" s="13">
        <v>0</v>
      </c>
      <c r="H67" s="14">
        <v>0</v>
      </c>
    </row>
    <row r="68" spans="1:8" s="1" customFormat="1" x14ac:dyDescent="0.25">
      <c r="A68" s="474"/>
      <c r="B68" s="477"/>
      <c r="C68" s="480"/>
      <c r="D68" s="293" t="s">
        <v>87</v>
      </c>
      <c r="E68" s="8">
        <f t="shared" si="5"/>
        <v>5679.2999999999993</v>
      </c>
      <c r="F68" s="13">
        <v>1893.1</v>
      </c>
      <c r="G68" s="13">
        <v>1893.1</v>
      </c>
      <c r="H68" s="14">
        <v>1893.1</v>
      </c>
    </row>
    <row r="69" spans="1:8" s="1" customFormat="1" x14ac:dyDescent="0.25">
      <c r="A69" s="474"/>
      <c r="B69" s="477"/>
      <c r="C69" s="480"/>
      <c r="D69" s="293" t="s">
        <v>88</v>
      </c>
      <c r="E69" s="8">
        <f t="shared" si="5"/>
        <v>0</v>
      </c>
      <c r="F69" s="13">
        <v>0</v>
      </c>
      <c r="G69" s="13">
        <v>0</v>
      </c>
      <c r="H69" s="14">
        <v>0</v>
      </c>
    </row>
    <row r="70" spans="1:8" s="1" customFormat="1" ht="15.75" thickBot="1" x14ac:dyDescent="0.3">
      <c r="A70" s="475"/>
      <c r="B70" s="478"/>
      <c r="C70" s="481"/>
      <c r="D70" s="294" t="s">
        <v>89</v>
      </c>
      <c r="E70" s="9">
        <f t="shared" si="5"/>
        <v>0</v>
      </c>
      <c r="F70" s="16">
        <v>0</v>
      </c>
      <c r="G70" s="16">
        <v>0</v>
      </c>
      <c r="H70" s="17">
        <v>0</v>
      </c>
    </row>
    <row r="71" spans="1:8" s="1" customFormat="1" ht="17.25" customHeight="1" x14ac:dyDescent="0.25">
      <c r="A71" s="473" t="s">
        <v>17</v>
      </c>
      <c r="B71" s="476" t="s">
        <v>63</v>
      </c>
      <c r="C71" s="479" t="s">
        <v>27</v>
      </c>
      <c r="D71" s="292" t="s">
        <v>7</v>
      </c>
      <c r="E71" s="6">
        <f t="shared" si="5"/>
        <v>49655.199999999997</v>
      </c>
      <c r="F71" s="6">
        <f>F72+F73+F74+F75</f>
        <v>18096.8</v>
      </c>
      <c r="G71" s="6">
        <f>G72+G73+G74+G75</f>
        <v>15066.199999999999</v>
      </c>
      <c r="H71" s="7">
        <f>H72+H73+H74+H75</f>
        <v>16492.2</v>
      </c>
    </row>
    <row r="72" spans="1:8" s="1" customFormat="1" x14ac:dyDescent="0.25">
      <c r="A72" s="474"/>
      <c r="B72" s="477"/>
      <c r="C72" s="480"/>
      <c r="D72" s="293" t="s">
        <v>86</v>
      </c>
      <c r="E72" s="8">
        <f t="shared" si="5"/>
        <v>49655.199999999997</v>
      </c>
      <c r="F72" s="13">
        <v>18096.8</v>
      </c>
      <c r="G72" s="13">
        <f>15536.3-500+29.9</f>
        <v>15066.199999999999</v>
      </c>
      <c r="H72" s="14">
        <f>16962.3-500+29.9</f>
        <v>16492.2</v>
      </c>
    </row>
    <row r="73" spans="1:8" s="1" customFormat="1" x14ac:dyDescent="0.25">
      <c r="A73" s="474"/>
      <c r="B73" s="477"/>
      <c r="C73" s="480"/>
      <c r="D73" s="293" t="s">
        <v>87</v>
      </c>
      <c r="E73" s="8">
        <f t="shared" si="5"/>
        <v>0</v>
      </c>
      <c r="F73" s="13">
        <v>0</v>
      </c>
      <c r="G73" s="13">
        <v>0</v>
      </c>
      <c r="H73" s="14">
        <v>0</v>
      </c>
    </row>
    <row r="74" spans="1:8" s="1" customFormat="1" x14ac:dyDescent="0.25">
      <c r="A74" s="474"/>
      <c r="B74" s="477"/>
      <c r="C74" s="480"/>
      <c r="D74" s="293" t="s">
        <v>88</v>
      </c>
      <c r="E74" s="8">
        <f t="shared" si="5"/>
        <v>0</v>
      </c>
      <c r="F74" s="13">
        <v>0</v>
      </c>
      <c r="G74" s="13">
        <v>0</v>
      </c>
      <c r="H74" s="14">
        <v>0</v>
      </c>
    </row>
    <row r="75" spans="1:8" s="1" customFormat="1" ht="17.25" customHeight="1" thickBot="1" x14ac:dyDescent="0.3">
      <c r="A75" s="475"/>
      <c r="B75" s="478"/>
      <c r="C75" s="481"/>
      <c r="D75" s="294" t="s">
        <v>89</v>
      </c>
      <c r="E75" s="9">
        <f t="shared" si="5"/>
        <v>0</v>
      </c>
      <c r="F75" s="16">
        <v>0</v>
      </c>
      <c r="G75" s="16">
        <v>0</v>
      </c>
      <c r="H75" s="17">
        <v>0</v>
      </c>
    </row>
    <row r="76" spans="1:8" s="1" customFormat="1" ht="13.5" customHeight="1" x14ac:dyDescent="0.25">
      <c r="A76" s="473" t="s">
        <v>34</v>
      </c>
      <c r="B76" s="476" t="s">
        <v>64</v>
      </c>
      <c r="C76" s="479" t="s">
        <v>27</v>
      </c>
      <c r="D76" s="292" t="s">
        <v>7</v>
      </c>
      <c r="E76" s="308">
        <f t="shared" si="5"/>
        <v>1500</v>
      </c>
      <c r="F76" s="308">
        <f>F77+F78+F79+F80</f>
        <v>500</v>
      </c>
      <c r="G76" s="308">
        <f>G77+G78+G79+G80</f>
        <v>500</v>
      </c>
      <c r="H76" s="309">
        <f>H77+H78+H79+H80</f>
        <v>500</v>
      </c>
    </row>
    <row r="77" spans="1:8" s="1" customFormat="1" ht="15.75" x14ac:dyDescent="0.25">
      <c r="A77" s="474"/>
      <c r="B77" s="477"/>
      <c r="C77" s="480"/>
      <c r="D77" s="293" t="s">
        <v>86</v>
      </c>
      <c r="E77" s="310">
        <f t="shared" si="5"/>
        <v>1500</v>
      </c>
      <c r="F77" s="311">
        <v>500</v>
      </c>
      <c r="G77" s="312">
        <v>500</v>
      </c>
      <c r="H77" s="313">
        <v>500</v>
      </c>
    </row>
    <row r="78" spans="1:8" s="1" customFormat="1" ht="15.75" x14ac:dyDescent="0.25">
      <c r="A78" s="474"/>
      <c r="B78" s="477"/>
      <c r="C78" s="480"/>
      <c r="D78" s="293" t="s">
        <v>87</v>
      </c>
      <c r="E78" s="310">
        <f t="shared" si="5"/>
        <v>0</v>
      </c>
      <c r="F78" s="311">
        <v>0</v>
      </c>
      <c r="G78" s="311">
        <v>0</v>
      </c>
      <c r="H78" s="314">
        <v>0</v>
      </c>
    </row>
    <row r="79" spans="1:8" s="1" customFormat="1" ht="15.75" x14ac:dyDescent="0.25">
      <c r="A79" s="474"/>
      <c r="B79" s="477"/>
      <c r="C79" s="480"/>
      <c r="D79" s="293" t="s">
        <v>88</v>
      </c>
      <c r="E79" s="310">
        <f t="shared" si="5"/>
        <v>0</v>
      </c>
      <c r="F79" s="13">
        <v>0</v>
      </c>
      <c r="G79" s="13">
        <v>0</v>
      </c>
      <c r="H79" s="14">
        <v>0</v>
      </c>
    </row>
    <row r="80" spans="1:8" s="1" customFormat="1" ht="16.5" thickBot="1" x14ac:dyDescent="0.3">
      <c r="A80" s="475"/>
      <c r="B80" s="478"/>
      <c r="C80" s="481"/>
      <c r="D80" s="294" t="s">
        <v>89</v>
      </c>
      <c r="E80" s="315">
        <f t="shared" si="5"/>
        <v>0</v>
      </c>
      <c r="F80" s="16">
        <v>0</v>
      </c>
      <c r="G80" s="16">
        <v>0</v>
      </c>
      <c r="H80" s="17">
        <v>0</v>
      </c>
    </row>
    <row r="81" spans="1:8" s="1" customFormat="1" ht="16.5" customHeight="1" x14ac:dyDescent="0.25">
      <c r="A81" s="473" t="s">
        <v>39</v>
      </c>
      <c r="B81" s="476" t="s">
        <v>56</v>
      </c>
      <c r="C81" s="479" t="s">
        <v>26</v>
      </c>
      <c r="D81" s="292" t="s">
        <v>7</v>
      </c>
      <c r="E81" s="6">
        <f t="shared" si="5"/>
        <v>46.2</v>
      </c>
      <c r="F81" s="6">
        <f>F82+F83+F84+F85</f>
        <v>15.4</v>
      </c>
      <c r="G81" s="6">
        <f>G82+G83+G84+G85</f>
        <v>15.4</v>
      </c>
      <c r="H81" s="7">
        <f>H82+H83+H84+H85</f>
        <v>15.4</v>
      </c>
    </row>
    <row r="82" spans="1:8" s="1" customFormat="1" x14ac:dyDescent="0.25">
      <c r="A82" s="474"/>
      <c r="B82" s="477"/>
      <c r="C82" s="480"/>
      <c r="D82" s="293" t="s">
        <v>86</v>
      </c>
      <c r="E82" s="8">
        <f t="shared" si="5"/>
        <v>0</v>
      </c>
      <c r="F82" s="13">
        <v>0</v>
      </c>
      <c r="G82" s="13">
        <v>0</v>
      </c>
      <c r="H82" s="14">
        <v>0</v>
      </c>
    </row>
    <row r="83" spans="1:8" s="1" customFormat="1" x14ac:dyDescent="0.25">
      <c r="A83" s="474"/>
      <c r="B83" s="477"/>
      <c r="C83" s="480"/>
      <c r="D83" s="293" t="s">
        <v>87</v>
      </c>
      <c r="E83" s="8">
        <f t="shared" si="5"/>
        <v>46.2</v>
      </c>
      <c r="F83" s="13">
        <v>15.4</v>
      </c>
      <c r="G83" s="13">
        <v>15.4</v>
      </c>
      <c r="H83" s="14">
        <v>15.4</v>
      </c>
    </row>
    <row r="84" spans="1:8" s="1" customFormat="1" ht="16.5" customHeight="1" x14ac:dyDescent="0.25">
      <c r="A84" s="474"/>
      <c r="B84" s="477"/>
      <c r="C84" s="480"/>
      <c r="D84" s="293" t="s">
        <v>88</v>
      </c>
      <c r="E84" s="8">
        <f t="shared" si="5"/>
        <v>0</v>
      </c>
      <c r="F84" s="13">
        <v>0</v>
      </c>
      <c r="G84" s="13">
        <v>0</v>
      </c>
      <c r="H84" s="14">
        <v>0</v>
      </c>
    </row>
    <row r="85" spans="1:8" s="1" customFormat="1" ht="15" customHeight="1" thickBot="1" x14ac:dyDescent="0.3">
      <c r="A85" s="475"/>
      <c r="B85" s="478"/>
      <c r="C85" s="481"/>
      <c r="D85" s="294" t="s">
        <v>89</v>
      </c>
      <c r="E85" s="9">
        <f t="shared" si="5"/>
        <v>0</v>
      </c>
      <c r="F85" s="16">
        <v>0</v>
      </c>
      <c r="G85" s="16">
        <v>0</v>
      </c>
      <c r="H85" s="17">
        <v>0</v>
      </c>
    </row>
    <row r="86" spans="1:8" s="1" customFormat="1" ht="17.25" customHeight="1" x14ac:dyDescent="0.25">
      <c r="A86" s="473" t="s">
        <v>35</v>
      </c>
      <c r="B86" s="476" t="s">
        <v>57</v>
      </c>
      <c r="C86" s="479" t="s">
        <v>26</v>
      </c>
      <c r="D86" s="292" t="s">
        <v>7</v>
      </c>
      <c r="E86" s="6">
        <f t="shared" si="5"/>
        <v>261.89999999999998</v>
      </c>
      <c r="F86" s="6">
        <f>F87+F88+F89+F90</f>
        <v>87.3</v>
      </c>
      <c r="G86" s="6">
        <f>G87+G88+G89+G90</f>
        <v>87.3</v>
      </c>
      <c r="H86" s="7">
        <f>H87+H88+H89+H90</f>
        <v>87.3</v>
      </c>
    </row>
    <row r="87" spans="1:8" s="1" customFormat="1" x14ac:dyDescent="0.25">
      <c r="A87" s="474"/>
      <c r="B87" s="477"/>
      <c r="C87" s="480"/>
      <c r="D87" s="293" t="s">
        <v>86</v>
      </c>
      <c r="E87" s="8">
        <f t="shared" si="5"/>
        <v>0</v>
      </c>
      <c r="F87" s="13">
        <v>0</v>
      </c>
      <c r="G87" s="13">
        <v>0</v>
      </c>
      <c r="H87" s="14">
        <v>0</v>
      </c>
    </row>
    <row r="88" spans="1:8" s="1" customFormat="1" x14ac:dyDescent="0.25">
      <c r="A88" s="474"/>
      <c r="B88" s="477"/>
      <c r="C88" s="480"/>
      <c r="D88" s="293" t="s">
        <v>87</v>
      </c>
      <c r="E88" s="8">
        <f t="shared" si="5"/>
        <v>261.89999999999998</v>
      </c>
      <c r="F88" s="13">
        <v>87.3</v>
      </c>
      <c r="G88" s="13">
        <v>87.3</v>
      </c>
      <c r="H88" s="14">
        <v>87.3</v>
      </c>
    </row>
    <row r="89" spans="1:8" s="1" customFormat="1" x14ac:dyDescent="0.25">
      <c r="A89" s="474"/>
      <c r="B89" s="477"/>
      <c r="C89" s="480"/>
      <c r="D89" s="293" t="s">
        <v>88</v>
      </c>
      <c r="E89" s="8">
        <f t="shared" si="5"/>
        <v>0</v>
      </c>
      <c r="F89" s="13">
        <v>0</v>
      </c>
      <c r="G89" s="13">
        <v>0</v>
      </c>
      <c r="H89" s="14">
        <v>0</v>
      </c>
    </row>
    <row r="90" spans="1:8" s="1" customFormat="1" ht="15.75" thickBot="1" x14ac:dyDescent="0.3">
      <c r="A90" s="475"/>
      <c r="B90" s="478"/>
      <c r="C90" s="481"/>
      <c r="D90" s="294" t="s">
        <v>89</v>
      </c>
      <c r="E90" s="9">
        <f t="shared" si="5"/>
        <v>0</v>
      </c>
      <c r="F90" s="16">
        <v>0</v>
      </c>
      <c r="G90" s="16">
        <v>0</v>
      </c>
      <c r="H90" s="17">
        <v>0</v>
      </c>
    </row>
    <row r="91" spans="1:8" s="1" customFormat="1" ht="15" customHeight="1" x14ac:dyDescent="0.25">
      <c r="A91" s="473" t="s">
        <v>40</v>
      </c>
      <c r="B91" s="476" t="s">
        <v>56</v>
      </c>
      <c r="C91" s="479" t="s">
        <v>26</v>
      </c>
      <c r="D91" s="292" t="s">
        <v>7</v>
      </c>
      <c r="E91" s="6">
        <f t="shared" si="5"/>
        <v>108</v>
      </c>
      <c r="F91" s="6">
        <f>F92+F93+F94+F95</f>
        <v>36</v>
      </c>
      <c r="G91" s="6">
        <f>G92+G93+G94+G95</f>
        <v>36</v>
      </c>
      <c r="H91" s="7">
        <f>H92+H93+H94+H95</f>
        <v>36</v>
      </c>
    </row>
    <row r="92" spans="1:8" s="1" customFormat="1" ht="15.75" customHeight="1" x14ac:dyDescent="0.25">
      <c r="A92" s="474"/>
      <c r="B92" s="477"/>
      <c r="C92" s="480"/>
      <c r="D92" s="293" t="s">
        <v>86</v>
      </c>
      <c r="E92" s="8">
        <f t="shared" si="5"/>
        <v>108</v>
      </c>
      <c r="F92" s="13">
        <v>36</v>
      </c>
      <c r="G92" s="13">
        <v>36</v>
      </c>
      <c r="H92" s="14">
        <v>36</v>
      </c>
    </row>
    <row r="93" spans="1:8" s="1" customFormat="1" x14ac:dyDescent="0.25">
      <c r="A93" s="474"/>
      <c r="B93" s="477"/>
      <c r="C93" s="480"/>
      <c r="D93" s="293" t="s">
        <v>87</v>
      </c>
      <c r="E93" s="8">
        <f t="shared" si="5"/>
        <v>0</v>
      </c>
      <c r="F93" s="13">
        <v>0</v>
      </c>
      <c r="G93" s="13">
        <v>0</v>
      </c>
      <c r="H93" s="14">
        <v>0</v>
      </c>
    </row>
    <row r="94" spans="1:8" s="1" customFormat="1" ht="17.25" customHeight="1" x14ac:dyDescent="0.25">
      <c r="A94" s="474"/>
      <c r="B94" s="477"/>
      <c r="C94" s="480"/>
      <c r="D94" s="293" t="s">
        <v>88</v>
      </c>
      <c r="E94" s="8">
        <f t="shared" si="5"/>
        <v>0</v>
      </c>
      <c r="F94" s="13">
        <v>0</v>
      </c>
      <c r="G94" s="13">
        <v>0</v>
      </c>
      <c r="H94" s="14">
        <v>0</v>
      </c>
    </row>
    <row r="95" spans="1:8" s="1" customFormat="1" ht="15" customHeight="1" thickBot="1" x14ac:dyDescent="0.3">
      <c r="A95" s="475"/>
      <c r="B95" s="478"/>
      <c r="C95" s="481"/>
      <c r="D95" s="294" t="s">
        <v>89</v>
      </c>
      <c r="E95" s="9">
        <f t="shared" si="5"/>
        <v>0</v>
      </c>
      <c r="F95" s="16">
        <v>0</v>
      </c>
      <c r="G95" s="16">
        <v>0</v>
      </c>
      <c r="H95" s="17">
        <v>0</v>
      </c>
    </row>
    <row r="96" spans="1:8" s="1" customFormat="1" ht="15.75" customHeight="1" x14ac:dyDescent="0.25">
      <c r="A96" s="473" t="s">
        <v>36</v>
      </c>
      <c r="B96" s="482" t="s">
        <v>65</v>
      </c>
      <c r="C96" s="479" t="s">
        <v>29</v>
      </c>
      <c r="D96" s="292" t="s">
        <v>7</v>
      </c>
      <c r="E96" s="6">
        <f t="shared" si="5"/>
        <v>656.7</v>
      </c>
      <c r="F96" s="6">
        <f>F97+F98+F99+F100</f>
        <v>218.9</v>
      </c>
      <c r="G96" s="6">
        <f>G97+G98+G99+G100</f>
        <v>218.9</v>
      </c>
      <c r="H96" s="7">
        <f>H97+H98+H99+H100</f>
        <v>218.9</v>
      </c>
    </row>
    <row r="97" spans="1:8" s="1" customFormat="1" ht="16.5" customHeight="1" x14ac:dyDescent="0.25">
      <c r="A97" s="474"/>
      <c r="B97" s="483"/>
      <c r="C97" s="480"/>
      <c r="D97" s="293" t="s">
        <v>86</v>
      </c>
      <c r="E97" s="8">
        <f t="shared" si="5"/>
        <v>0</v>
      </c>
      <c r="F97" s="13">
        <v>0</v>
      </c>
      <c r="G97" s="13">
        <v>0</v>
      </c>
      <c r="H97" s="14">
        <v>0</v>
      </c>
    </row>
    <row r="98" spans="1:8" s="1" customFormat="1" x14ac:dyDescent="0.25">
      <c r="A98" s="474"/>
      <c r="B98" s="483"/>
      <c r="C98" s="480"/>
      <c r="D98" s="293" t="s">
        <v>87</v>
      </c>
      <c r="E98" s="8">
        <f t="shared" si="5"/>
        <v>0</v>
      </c>
      <c r="F98" s="13">
        <v>0</v>
      </c>
      <c r="G98" s="13">
        <v>0</v>
      </c>
      <c r="H98" s="14">
        <v>0</v>
      </c>
    </row>
    <row r="99" spans="1:8" s="1" customFormat="1" x14ac:dyDescent="0.25">
      <c r="A99" s="474"/>
      <c r="B99" s="483"/>
      <c r="C99" s="480"/>
      <c r="D99" s="293" t="s">
        <v>88</v>
      </c>
      <c r="E99" s="8">
        <f t="shared" si="5"/>
        <v>0</v>
      </c>
      <c r="F99" s="13">
        <v>0</v>
      </c>
      <c r="G99" s="13">
        <v>0</v>
      </c>
      <c r="H99" s="14">
        <v>0</v>
      </c>
    </row>
    <row r="100" spans="1:8" s="1" customFormat="1" ht="15.75" thickBot="1" x14ac:dyDescent="0.3">
      <c r="A100" s="475"/>
      <c r="B100" s="484"/>
      <c r="C100" s="481"/>
      <c r="D100" s="294" t="s">
        <v>89</v>
      </c>
      <c r="E100" s="9">
        <f t="shared" si="5"/>
        <v>656.7</v>
      </c>
      <c r="F100" s="16">
        <v>218.9</v>
      </c>
      <c r="G100" s="16">
        <v>218.9</v>
      </c>
      <c r="H100" s="17">
        <v>218.9</v>
      </c>
    </row>
    <row r="101" spans="1:8" s="1" customFormat="1" ht="16.5" customHeight="1" x14ac:dyDescent="0.25">
      <c r="A101" s="473" t="s">
        <v>37</v>
      </c>
      <c r="B101" s="482" t="s">
        <v>55</v>
      </c>
      <c r="C101" s="479" t="s">
        <v>27</v>
      </c>
      <c r="D101" s="292" t="s">
        <v>7</v>
      </c>
      <c r="E101" s="6">
        <f t="shared" si="5"/>
        <v>171.2</v>
      </c>
      <c r="F101" s="6">
        <f>F102+F103+F104+F105</f>
        <v>23.2</v>
      </c>
      <c r="G101" s="6">
        <f>G102+G103+G104+G105</f>
        <v>74</v>
      </c>
      <c r="H101" s="7">
        <f>H102+H103+H104+H105</f>
        <v>74</v>
      </c>
    </row>
    <row r="102" spans="1:8" s="1" customFormat="1" x14ac:dyDescent="0.25">
      <c r="A102" s="474"/>
      <c r="B102" s="483"/>
      <c r="C102" s="480"/>
      <c r="D102" s="293" t="s">
        <v>86</v>
      </c>
      <c r="E102" s="8">
        <f t="shared" si="5"/>
        <v>171.2</v>
      </c>
      <c r="F102" s="13">
        <f>56.8+17.2-39-11.8</f>
        <v>23.2</v>
      </c>
      <c r="G102" s="13">
        <f>56.8+17.2</f>
        <v>74</v>
      </c>
      <c r="H102" s="14">
        <f>56.8+17.2</f>
        <v>74</v>
      </c>
    </row>
    <row r="103" spans="1:8" s="1" customFormat="1" x14ac:dyDescent="0.25">
      <c r="A103" s="474"/>
      <c r="B103" s="483"/>
      <c r="C103" s="480"/>
      <c r="D103" s="293" t="s">
        <v>87</v>
      </c>
      <c r="E103" s="8">
        <f t="shared" si="5"/>
        <v>0</v>
      </c>
      <c r="F103" s="13">
        <v>0</v>
      </c>
      <c r="G103" s="13">
        <v>0</v>
      </c>
      <c r="H103" s="14">
        <v>0</v>
      </c>
    </row>
    <row r="104" spans="1:8" s="1" customFormat="1" x14ac:dyDescent="0.25">
      <c r="A104" s="474"/>
      <c r="B104" s="483"/>
      <c r="C104" s="480"/>
      <c r="D104" s="293" t="s">
        <v>88</v>
      </c>
      <c r="E104" s="8">
        <f t="shared" si="5"/>
        <v>0</v>
      </c>
      <c r="F104" s="13">
        <v>0</v>
      </c>
      <c r="G104" s="13">
        <v>0</v>
      </c>
      <c r="H104" s="14">
        <v>0</v>
      </c>
    </row>
    <row r="105" spans="1:8" s="1" customFormat="1" ht="15.75" thickBot="1" x14ac:dyDescent="0.3">
      <c r="A105" s="475"/>
      <c r="B105" s="484"/>
      <c r="C105" s="481"/>
      <c r="D105" s="294" t="s">
        <v>89</v>
      </c>
      <c r="E105" s="9">
        <f t="shared" si="5"/>
        <v>0</v>
      </c>
      <c r="F105" s="16">
        <v>0</v>
      </c>
      <c r="G105" s="16">
        <v>0</v>
      </c>
      <c r="H105" s="17">
        <v>0</v>
      </c>
    </row>
    <row r="106" spans="1:8" s="1" customFormat="1" ht="18" customHeight="1" x14ac:dyDescent="0.25">
      <c r="A106" s="473" t="s">
        <v>44</v>
      </c>
      <c r="B106" s="482" t="s">
        <v>59</v>
      </c>
      <c r="C106" s="479" t="s">
        <v>28</v>
      </c>
      <c r="D106" s="292" t="s">
        <v>7</v>
      </c>
      <c r="E106" s="6">
        <f t="shared" si="5"/>
        <v>6185.6</v>
      </c>
      <c r="F106" s="6">
        <f>F107+F108+F109+F110</f>
        <v>6185.6</v>
      </c>
      <c r="G106" s="6">
        <f>G107+G108+G109+G110</f>
        <v>0</v>
      </c>
      <c r="H106" s="7">
        <f>H107+H108+H109+H110</f>
        <v>0</v>
      </c>
    </row>
    <row r="107" spans="1:8" s="1" customFormat="1" ht="15" customHeight="1" x14ac:dyDescent="0.25">
      <c r="A107" s="474"/>
      <c r="B107" s="483"/>
      <c r="C107" s="480"/>
      <c r="D107" s="293" t="s">
        <v>86</v>
      </c>
      <c r="E107" s="8">
        <f t="shared" si="5"/>
        <v>185.6</v>
      </c>
      <c r="F107" s="13">
        <f>41.4+144.2</f>
        <v>185.6</v>
      </c>
      <c r="G107" s="13">
        <v>0</v>
      </c>
      <c r="H107" s="14">
        <v>0</v>
      </c>
    </row>
    <row r="108" spans="1:8" s="1" customFormat="1" ht="14.25" customHeight="1" x14ac:dyDescent="0.25">
      <c r="A108" s="474"/>
      <c r="B108" s="483"/>
      <c r="C108" s="480"/>
      <c r="D108" s="293" t="s">
        <v>87</v>
      </c>
      <c r="E108" s="8">
        <f t="shared" si="5"/>
        <v>6000</v>
      </c>
      <c r="F108" s="13">
        <f>1339.3+4660.7</f>
        <v>6000</v>
      </c>
      <c r="G108" s="13">
        <v>0</v>
      </c>
      <c r="H108" s="14">
        <v>0</v>
      </c>
    </row>
    <row r="109" spans="1:8" s="1" customFormat="1" ht="14.25" customHeight="1" x14ac:dyDescent="0.25">
      <c r="A109" s="474"/>
      <c r="B109" s="483"/>
      <c r="C109" s="480"/>
      <c r="D109" s="293" t="s">
        <v>88</v>
      </c>
      <c r="E109" s="8">
        <f t="shared" si="5"/>
        <v>0</v>
      </c>
      <c r="F109" s="13">
        <v>0</v>
      </c>
      <c r="G109" s="13">
        <v>0</v>
      </c>
      <c r="H109" s="14">
        <v>0</v>
      </c>
    </row>
    <row r="110" spans="1:8" s="1" customFormat="1" ht="15.75" customHeight="1" thickBot="1" x14ac:dyDescent="0.3">
      <c r="A110" s="475"/>
      <c r="B110" s="484"/>
      <c r="C110" s="481"/>
      <c r="D110" s="294" t="s">
        <v>89</v>
      </c>
      <c r="E110" s="9">
        <f t="shared" si="5"/>
        <v>0</v>
      </c>
      <c r="F110" s="16">
        <v>0</v>
      </c>
      <c r="G110" s="16">
        <v>0</v>
      </c>
      <c r="H110" s="17">
        <v>0</v>
      </c>
    </row>
    <row r="111" spans="1:8" s="1" customFormat="1" ht="16.5" customHeight="1" x14ac:dyDescent="0.25">
      <c r="A111" s="473" t="s">
        <v>45</v>
      </c>
      <c r="B111" s="482" t="s">
        <v>66</v>
      </c>
      <c r="C111" s="479" t="s">
        <v>28</v>
      </c>
      <c r="D111" s="292" t="s">
        <v>7</v>
      </c>
      <c r="E111" s="316">
        <f t="shared" si="5"/>
        <v>10950.400000000001</v>
      </c>
      <c r="F111" s="316">
        <f>F112+F113+F114+F115</f>
        <v>3711.1000000000004</v>
      </c>
      <c r="G111" s="316">
        <f>G112+G113+G114+G115</f>
        <v>3569.5</v>
      </c>
      <c r="H111" s="317">
        <f>H112+H113+H114+H115</f>
        <v>3669.8</v>
      </c>
    </row>
    <row r="112" spans="1:8" s="1" customFormat="1" ht="15" customHeight="1" x14ac:dyDescent="0.25">
      <c r="A112" s="474"/>
      <c r="B112" s="483"/>
      <c r="C112" s="480"/>
      <c r="D112" s="293" t="s">
        <v>86</v>
      </c>
      <c r="E112" s="318">
        <f t="shared" si="5"/>
        <v>0</v>
      </c>
      <c r="F112" s="319">
        <v>0</v>
      </c>
      <c r="G112" s="319">
        <v>0</v>
      </c>
      <c r="H112" s="320">
        <v>0</v>
      </c>
    </row>
    <row r="113" spans="1:8" s="1" customFormat="1" ht="15" customHeight="1" x14ac:dyDescent="0.25">
      <c r="A113" s="474"/>
      <c r="B113" s="483"/>
      <c r="C113" s="480"/>
      <c r="D113" s="293" t="s">
        <v>87</v>
      </c>
      <c r="E113" s="318">
        <f t="shared" si="5"/>
        <v>1204.54466</v>
      </c>
      <c r="F113" s="319">
        <v>408.22109999999998</v>
      </c>
      <c r="G113" s="319">
        <v>392.64517000000001</v>
      </c>
      <c r="H113" s="320">
        <v>403.67838999999998</v>
      </c>
    </row>
    <row r="114" spans="1:8" s="1" customFormat="1" ht="15" customHeight="1" x14ac:dyDescent="0.25">
      <c r="A114" s="474"/>
      <c r="B114" s="483"/>
      <c r="C114" s="480"/>
      <c r="D114" s="293" t="s">
        <v>88</v>
      </c>
      <c r="E114" s="318">
        <f t="shared" si="5"/>
        <v>9745.8553400000001</v>
      </c>
      <c r="F114" s="319">
        <v>3302.8789000000002</v>
      </c>
      <c r="G114" s="319">
        <v>3176.8548300000002</v>
      </c>
      <c r="H114" s="320">
        <v>3266.1216100000001</v>
      </c>
    </row>
    <row r="115" spans="1:8" s="1" customFormat="1" ht="15" customHeight="1" thickBot="1" x14ac:dyDescent="0.3">
      <c r="A115" s="475"/>
      <c r="B115" s="484"/>
      <c r="C115" s="481"/>
      <c r="D115" s="294" t="s">
        <v>89</v>
      </c>
      <c r="E115" s="321">
        <f t="shared" si="5"/>
        <v>0</v>
      </c>
      <c r="F115" s="322">
        <v>0</v>
      </c>
      <c r="G115" s="322">
        <v>0</v>
      </c>
      <c r="H115" s="323">
        <v>0</v>
      </c>
    </row>
    <row r="116" spans="1:8" s="1" customFormat="1" ht="18" customHeight="1" x14ac:dyDescent="0.25">
      <c r="A116" s="473" t="s">
        <v>46</v>
      </c>
      <c r="B116" s="482" t="s">
        <v>67</v>
      </c>
      <c r="C116" s="479" t="s">
        <v>28</v>
      </c>
      <c r="D116" s="292" t="s">
        <v>7</v>
      </c>
      <c r="E116" s="6">
        <f t="shared" si="5"/>
        <v>26282</v>
      </c>
      <c r="F116" s="6">
        <f>F117+F118+F119+F120</f>
        <v>8876.5</v>
      </c>
      <c r="G116" s="6">
        <f>G117+G118+G119+G120</f>
        <v>8876.5</v>
      </c>
      <c r="H116" s="7">
        <f>H117+H118+H119+H120</f>
        <v>8529</v>
      </c>
    </row>
    <row r="117" spans="1:8" s="1" customFormat="1" ht="15" customHeight="1" x14ac:dyDescent="0.25">
      <c r="A117" s="474"/>
      <c r="B117" s="483"/>
      <c r="C117" s="480"/>
      <c r="D117" s="293" t="s">
        <v>86</v>
      </c>
      <c r="E117" s="8">
        <f t="shared" si="5"/>
        <v>0</v>
      </c>
      <c r="F117" s="13">
        <v>0</v>
      </c>
      <c r="G117" s="13">
        <v>0</v>
      </c>
      <c r="H117" s="14">
        <v>0</v>
      </c>
    </row>
    <row r="118" spans="1:8" s="1" customFormat="1" x14ac:dyDescent="0.25">
      <c r="A118" s="474"/>
      <c r="B118" s="483"/>
      <c r="C118" s="480"/>
      <c r="D118" s="293" t="s">
        <v>87</v>
      </c>
      <c r="E118" s="8">
        <f t="shared" si="5"/>
        <v>0</v>
      </c>
      <c r="F118" s="13">
        <v>0</v>
      </c>
      <c r="G118" s="13">
        <v>0</v>
      </c>
      <c r="H118" s="14">
        <v>0</v>
      </c>
    </row>
    <row r="119" spans="1:8" s="1" customFormat="1" x14ac:dyDescent="0.25">
      <c r="A119" s="474"/>
      <c r="B119" s="483"/>
      <c r="C119" s="480"/>
      <c r="D119" s="293" t="s">
        <v>88</v>
      </c>
      <c r="E119" s="8">
        <f t="shared" si="5"/>
        <v>26282</v>
      </c>
      <c r="F119" s="13">
        <v>8876.5</v>
      </c>
      <c r="G119" s="13">
        <v>8876.5</v>
      </c>
      <c r="H119" s="14">
        <v>8529</v>
      </c>
    </row>
    <row r="120" spans="1:8" s="1" customFormat="1" ht="15.75" thickBot="1" x14ac:dyDescent="0.3">
      <c r="A120" s="475"/>
      <c r="B120" s="484"/>
      <c r="C120" s="481"/>
      <c r="D120" s="294" t="s">
        <v>89</v>
      </c>
      <c r="E120" s="9">
        <f t="shared" si="5"/>
        <v>0</v>
      </c>
      <c r="F120" s="16">
        <v>0</v>
      </c>
      <c r="G120" s="16">
        <v>0</v>
      </c>
      <c r="H120" s="17">
        <v>0</v>
      </c>
    </row>
    <row r="121" spans="1:8" s="1" customFormat="1" ht="15.75" customHeight="1" x14ac:dyDescent="0.25">
      <c r="A121" s="473" t="s">
        <v>50</v>
      </c>
      <c r="B121" s="482" t="s">
        <v>68</v>
      </c>
      <c r="C121" s="479" t="s">
        <v>28</v>
      </c>
      <c r="D121" s="292" t="s">
        <v>7</v>
      </c>
      <c r="E121" s="6">
        <f t="shared" si="5"/>
        <v>19191.900000000001</v>
      </c>
      <c r="F121" s="6">
        <f>F122+F123+F124+F125</f>
        <v>4340.1000000000004</v>
      </c>
      <c r="G121" s="6">
        <f>G122+G123+G124+G125</f>
        <v>6171.6</v>
      </c>
      <c r="H121" s="7">
        <f>H122+H123+H124+H125</f>
        <v>8680.2000000000007</v>
      </c>
    </row>
    <row r="122" spans="1:8" s="1" customFormat="1" ht="17.25" customHeight="1" x14ac:dyDescent="0.25">
      <c r="A122" s="474"/>
      <c r="B122" s="483"/>
      <c r="C122" s="480"/>
      <c r="D122" s="293" t="s">
        <v>86</v>
      </c>
      <c r="E122" s="8">
        <f t="shared" si="5"/>
        <v>0</v>
      </c>
      <c r="F122" s="13">
        <v>0</v>
      </c>
      <c r="G122" s="13">
        <v>0</v>
      </c>
      <c r="H122" s="14">
        <v>0</v>
      </c>
    </row>
    <row r="123" spans="1:8" s="1" customFormat="1" x14ac:dyDescent="0.25">
      <c r="A123" s="474"/>
      <c r="B123" s="483"/>
      <c r="C123" s="480"/>
      <c r="D123" s="293" t="s">
        <v>87</v>
      </c>
      <c r="E123" s="8">
        <f t="shared" si="5"/>
        <v>19191.900000000001</v>
      </c>
      <c r="F123" s="13">
        <v>4340.1000000000004</v>
      </c>
      <c r="G123" s="13">
        <v>6171.6</v>
      </c>
      <c r="H123" s="14">
        <v>8680.2000000000007</v>
      </c>
    </row>
    <row r="124" spans="1:8" s="1" customFormat="1" x14ac:dyDescent="0.25">
      <c r="A124" s="474"/>
      <c r="B124" s="483"/>
      <c r="C124" s="480"/>
      <c r="D124" s="293" t="s">
        <v>88</v>
      </c>
      <c r="E124" s="8">
        <f t="shared" si="5"/>
        <v>0</v>
      </c>
      <c r="F124" s="13">
        <v>0</v>
      </c>
      <c r="G124" s="13">
        <v>0</v>
      </c>
      <c r="H124" s="14">
        <v>0</v>
      </c>
    </row>
    <row r="125" spans="1:8" s="1" customFormat="1" ht="15.75" customHeight="1" thickBot="1" x14ac:dyDescent="0.3">
      <c r="A125" s="475"/>
      <c r="B125" s="484"/>
      <c r="C125" s="481"/>
      <c r="D125" s="294" t="s">
        <v>89</v>
      </c>
      <c r="E125" s="9">
        <f t="shared" si="5"/>
        <v>0</v>
      </c>
      <c r="F125" s="16">
        <v>0</v>
      </c>
      <c r="G125" s="16">
        <v>0</v>
      </c>
      <c r="H125" s="17">
        <v>0</v>
      </c>
    </row>
    <row r="126" spans="1:8" s="1" customFormat="1" ht="16.5" customHeight="1" x14ac:dyDescent="0.25">
      <c r="A126" s="473" t="s">
        <v>51</v>
      </c>
      <c r="B126" s="482" t="s">
        <v>69</v>
      </c>
      <c r="C126" s="479" t="s">
        <v>28</v>
      </c>
      <c r="D126" s="292" t="s">
        <v>7</v>
      </c>
      <c r="E126" s="6">
        <f t="shared" si="5"/>
        <v>16483.199999999997</v>
      </c>
      <c r="F126" s="6">
        <f>F127+F128+F129+F130</f>
        <v>5494.4</v>
      </c>
      <c r="G126" s="6">
        <f>G127+G128+G129+G130</f>
        <v>5494.4</v>
      </c>
      <c r="H126" s="7">
        <f>H127+H128+H129+H130</f>
        <v>5494.4</v>
      </c>
    </row>
    <row r="127" spans="1:8" s="1" customFormat="1" ht="14.25" customHeight="1" x14ac:dyDescent="0.25">
      <c r="A127" s="474"/>
      <c r="B127" s="483"/>
      <c r="C127" s="480"/>
      <c r="D127" s="293" t="s">
        <v>86</v>
      </c>
      <c r="E127" s="8">
        <f t="shared" si="5"/>
        <v>0</v>
      </c>
      <c r="F127" s="13">
        <v>0</v>
      </c>
      <c r="G127" s="13">
        <v>0</v>
      </c>
      <c r="H127" s="14">
        <v>0</v>
      </c>
    </row>
    <row r="128" spans="1:8" s="1" customFormat="1" x14ac:dyDescent="0.25">
      <c r="A128" s="474"/>
      <c r="B128" s="483"/>
      <c r="C128" s="480"/>
      <c r="D128" s="293" t="s">
        <v>87</v>
      </c>
      <c r="E128" s="8">
        <f t="shared" si="5"/>
        <v>16483.199999999997</v>
      </c>
      <c r="F128" s="13">
        <v>5494.4</v>
      </c>
      <c r="G128" s="13">
        <v>5494.4</v>
      </c>
      <c r="H128" s="14">
        <v>5494.4</v>
      </c>
    </row>
    <row r="129" spans="1:10" s="1" customFormat="1" x14ac:dyDescent="0.25">
      <c r="A129" s="474"/>
      <c r="B129" s="483"/>
      <c r="C129" s="480"/>
      <c r="D129" s="293" t="s">
        <v>88</v>
      </c>
      <c r="E129" s="8">
        <f t="shared" si="5"/>
        <v>0</v>
      </c>
      <c r="F129" s="13">
        <v>0</v>
      </c>
      <c r="G129" s="13">
        <v>0</v>
      </c>
      <c r="H129" s="14">
        <v>0</v>
      </c>
    </row>
    <row r="130" spans="1:10" s="1" customFormat="1" ht="15.75" thickBot="1" x14ac:dyDescent="0.3">
      <c r="A130" s="475"/>
      <c r="B130" s="484"/>
      <c r="C130" s="481"/>
      <c r="D130" s="294" t="s">
        <v>89</v>
      </c>
      <c r="E130" s="9">
        <f t="shared" ref="E130:E140" si="6">F130+G130+H130</f>
        <v>0</v>
      </c>
      <c r="F130" s="16">
        <v>0</v>
      </c>
      <c r="G130" s="16">
        <v>0</v>
      </c>
      <c r="H130" s="17">
        <v>0</v>
      </c>
    </row>
    <row r="131" spans="1:10" s="1" customFormat="1" ht="16.5" customHeight="1" x14ac:dyDescent="0.25">
      <c r="A131" s="473" t="s">
        <v>52</v>
      </c>
      <c r="B131" s="482" t="s">
        <v>70</v>
      </c>
      <c r="C131" s="479" t="s">
        <v>28</v>
      </c>
      <c r="D131" s="292" t="s">
        <v>7</v>
      </c>
      <c r="E131" s="6">
        <f t="shared" si="6"/>
        <v>1516.2</v>
      </c>
      <c r="F131" s="6">
        <f>F132+F133+F134+F135</f>
        <v>1516.2</v>
      </c>
      <c r="G131" s="6">
        <f>G132+G133+G134+G135</f>
        <v>0</v>
      </c>
      <c r="H131" s="7">
        <f>H132+H133+H134+H135</f>
        <v>0</v>
      </c>
    </row>
    <row r="132" spans="1:10" s="1" customFormat="1" ht="16.5" customHeight="1" x14ac:dyDescent="0.25">
      <c r="A132" s="474"/>
      <c r="B132" s="483"/>
      <c r="C132" s="480"/>
      <c r="D132" s="293" t="s">
        <v>86</v>
      </c>
      <c r="E132" s="8">
        <f t="shared" si="6"/>
        <v>0</v>
      </c>
      <c r="F132" s="13">
        <v>0</v>
      </c>
      <c r="G132" s="13">
        <v>0</v>
      </c>
      <c r="H132" s="14">
        <v>0</v>
      </c>
    </row>
    <row r="133" spans="1:10" s="1" customFormat="1" x14ac:dyDescent="0.25">
      <c r="A133" s="474"/>
      <c r="B133" s="483"/>
      <c r="C133" s="480"/>
      <c r="D133" s="293" t="s">
        <v>87</v>
      </c>
      <c r="E133" s="8">
        <f t="shared" si="6"/>
        <v>30.3</v>
      </c>
      <c r="F133" s="13">
        <v>30.3</v>
      </c>
      <c r="G133" s="13">
        <v>0</v>
      </c>
      <c r="H133" s="14">
        <v>0</v>
      </c>
    </row>
    <row r="134" spans="1:10" s="1" customFormat="1" x14ac:dyDescent="0.25">
      <c r="A134" s="474"/>
      <c r="B134" s="483"/>
      <c r="C134" s="480"/>
      <c r="D134" s="293" t="s">
        <v>88</v>
      </c>
      <c r="E134" s="8">
        <f t="shared" si="6"/>
        <v>1485.9</v>
      </c>
      <c r="F134" s="13">
        <v>1485.9</v>
      </c>
      <c r="G134" s="13">
        <v>0</v>
      </c>
      <c r="H134" s="14">
        <v>0</v>
      </c>
    </row>
    <row r="135" spans="1:10" s="1" customFormat="1" ht="15.75" thickBot="1" x14ac:dyDescent="0.3">
      <c r="A135" s="475"/>
      <c r="B135" s="484"/>
      <c r="C135" s="481"/>
      <c r="D135" s="294" t="s">
        <v>89</v>
      </c>
      <c r="E135" s="9">
        <f t="shared" si="6"/>
        <v>0</v>
      </c>
      <c r="F135" s="16">
        <v>0</v>
      </c>
      <c r="G135" s="16">
        <v>0</v>
      </c>
      <c r="H135" s="17">
        <v>0</v>
      </c>
    </row>
    <row r="136" spans="1:10" s="1" customFormat="1" ht="20.25" customHeight="1" x14ac:dyDescent="0.25">
      <c r="A136" s="473" t="s">
        <v>53</v>
      </c>
      <c r="B136" s="482" t="s">
        <v>71</v>
      </c>
      <c r="C136" s="479" t="s">
        <v>83</v>
      </c>
      <c r="D136" s="292" t="s">
        <v>7</v>
      </c>
      <c r="E136" s="324">
        <f t="shared" si="6"/>
        <v>15071.70594</v>
      </c>
      <c r="F136" s="324">
        <f>F137+F138+F139+F140</f>
        <v>3959.9005000000002</v>
      </c>
      <c r="G136" s="324">
        <f>G137+G138+G139+G140</f>
        <v>3130.1054399999998</v>
      </c>
      <c r="H136" s="325">
        <f>H137+H138+H139+H140</f>
        <v>7981.7</v>
      </c>
      <c r="I136" s="623"/>
      <c r="J136" s="623"/>
    </row>
    <row r="137" spans="1:10" s="1" customFormat="1" ht="15.75" customHeight="1" x14ac:dyDescent="0.25">
      <c r="A137" s="474"/>
      <c r="B137" s="483"/>
      <c r="C137" s="480"/>
      <c r="D137" s="293" t="s">
        <v>86</v>
      </c>
      <c r="E137" s="326">
        <f t="shared" si="6"/>
        <v>0</v>
      </c>
      <c r="F137" s="327">
        <v>0</v>
      </c>
      <c r="G137" s="327">
        <v>0</v>
      </c>
      <c r="H137" s="328">
        <v>0</v>
      </c>
    </row>
    <row r="138" spans="1:10" s="1" customFormat="1" ht="15.75" customHeight="1" x14ac:dyDescent="0.25">
      <c r="A138" s="474"/>
      <c r="B138" s="483"/>
      <c r="C138" s="480"/>
      <c r="D138" s="293" t="s">
        <v>87</v>
      </c>
      <c r="E138" s="326">
        <f t="shared" si="6"/>
        <v>301.43412000000001</v>
      </c>
      <c r="F138" s="327">
        <f>158.494-79.29599</f>
        <v>79.198009999999996</v>
      </c>
      <c r="G138" s="327">
        <v>62.602110000000003</v>
      </c>
      <c r="H138" s="328">
        <v>159.63399999999999</v>
      </c>
    </row>
    <row r="139" spans="1:10" s="1" customFormat="1" ht="16.5" customHeight="1" x14ac:dyDescent="0.25">
      <c r="A139" s="474"/>
      <c r="B139" s="483"/>
      <c r="C139" s="480"/>
      <c r="D139" s="293" t="s">
        <v>88</v>
      </c>
      <c r="E139" s="326">
        <f t="shared" si="6"/>
        <v>14770.27182</v>
      </c>
      <c r="F139" s="327">
        <f>7766.206-3885.50351</f>
        <v>3880.7024900000001</v>
      </c>
      <c r="G139" s="327">
        <v>3067.50333</v>
      </c>
      <c r="H139" s="328">
        <v>7822.0659999999998</v>
      </c>
    </row>
    <row r="140" spans="1:10" s="1" customFormat="1" ht="18.75" customHeight="1" thickBot="1" x14ac:dyDescent="0.3">
      <c r="A140" s="475"/>
      <c r="B140" s="484"/>
      <c r="C140" s="481"/>
      <c r="D140" s="294" t="s">
        <v>89</v>
      </c>
      <c r="E140" s="329">
        <f t="shared" si="6"/>
        <v>0</v>
      </c>
      <c r="F140" s="330">
        <v>0</v>
      </c>
      <c r="G140" s="330">
        <v>0</v>
      </c>
      <c r="H140" s="331">
        <v>0</v>
      </c>
    </row>
    <row r="141" spans="1:10" s="1" customFormat="1" ht="16.5" customHeight="1" x14ac:dyDescent="0.25">
      <c r="A141" s="473" t="s">
        <v>54</v>
      </c>
      <c r="B141" s="482" t="s">
        <v>72</v>
      </c>
      <c r="C141" s="479" t="s">
        <v>28</v>
      </c>
      <c r="D141" s="292" t="s">
        <v>7</v>
      </c>
      <c r="E141" s="6">
        <f>F141+G141+H141</f>
        <v>1319.1</v>
      </c>
      <c r="F141" s="6">
        <f>F142+F143+F144+F145</f>
        <v>398</v>
      </c>
      <c r="G141" s="6">
        <f>G142+G143+G144+G145</f>
        <v>299.8</v>
      </c>
      <c r="H141" s="7">
        <f>H142+H143+H144+H145</f>
        <v>621.29999999999995</v>
      </c>
    </row>
    <row r="142" spans="1:10" s="1" customFormat="1" ht="13.5" customHeight="1" x14ac:dyDescent="0.25">
      <c r="A142" s="474"/>
      <c r="B142" s="483"/>
      <c r="C142" s="480"/>
      <c r="D142" s="293" t="s">
        <v>86</v>
      </c>
      <c r="E142" s="8">
        <f>F142+G142+H142</f>
        <v>0</v>
      </c>
      <c r="F142" s="13">
        <v>0</v>
      </c>
      <c r="G142" s="13">
        <v>0</v>
      </c>
      <c r="H142" s="14">
        <v>0</v>
      </c>
    </row>
    <row r="143" spans="1:10" s="1" customFormat="1" x14ac:dyDescent="0.25">
      <c r="A143" s="474"/>
      <c r="B143" s="483"/>
      <c r="C143" s="480"/>
      <c r="D143" s="293" t="s">
        <v>87</v>
      </c>
      <c r="E143" s="8">
        <f>F143+G143+H143</f>
        <v>1319.1</v>
      </c>
      <c r="F143" s="13">
        <v>398</v>
      </c>
      <c r="G143" s="13">
        <v>299.8</v>
      </c>
      <c r="H143" s="14">
        <v>621.29999999999995</v>
      </c>
    </row>
    <row r="144" spans="1:10" s="1" customFormat="1" x14ac:dyDescent="0.25">
      <c r="A144" s="474"/>
      <c r="B144" s="483"/>
      <c r="C144" s="480"/>
      <c r="D144" s="293" t="s">
        <v>88</v>
      </c>
      <c r="E144" s="8">
        <f>F144+G144+H144</f>
        <v>0</v>
      </c>
      <c r="F144" s="13">
        <v>0</v>
      </c>
      <c r="G144" s="13">
        <v>0</v>
      </c>
      <c r="H144" s="14">
        <v>0</v>
      </c>
    </row>
    <row r="145" spans="1:8" s="1" customFormat="1" ht="15.75" thickBot="1" x14ac:dyDescent="0.3">
      <c r="A145" s="475"/>
      <c r="B145" s="484"/>
      <c r="C145" s="481"/>
      <c r="D145" s="294" t="s">
        <v>89</v>
      </c>
      <c r="E145" s="9">
        <f>F145+G145+H145</f>
        <v>0</v>
      </c>
      <c r="F145" s="16">
        <v>0</v>
      </c>
      <c r="G145" s="16">
        <v>0</v>
      </c>
      <c r="H145" s="17">
        <v>0</v>
      </c>
    </row>
    <row r="146" spans="1:8" s="1" customFormat="1" ht="15.75" customHeight="1" x14ac:dyDescent="0.25">
      <c r="A146" s="494" t="s">
        <v>78</v>
      </c>
      <c r="B146" s="497" t="s">
        <v>76</v>
      </c>
      <c r="C146" s="500" t="s">
        <v>30</v>
      </c>
      <c r="D146" s="292" t="s">
        <v>7</v>
      </c>
      <c r="E146" s="295">
        <f>G146+H146+F146</f>
        <v>975</v>
      </c>
      <c r="F146" s="295">
        <f>F147+F148+F149+F150</f>
        <v>975</v>
      </c>
      <c r="G146" s="295">
        <f>G147+G148+G149+G150</f>
        <v>0</v>
      </c>
      <c r="H146" s="296">
        <f>H147+H148+H149+H150</f>
        <v>0</v>
      </c>
    </row>
    <row r="147" spans="1:8" s="1" customFormat="1" ht="15.75" customHeight="1" x14ac:dyDescent="0.25">
      <c r="A147" s="495"/>
      <c r="B147" s="498"/>
      <c r="C147" s="501"/>
      <c r="D147" s="293" t="s">
        <v>86</v>
      </c>
      <c r="E147" s="297">
        <f>G147+H147+F147</f>
        <v>297.3</v>
      </c>
      <c r="F147" s="298">
        <v>297.3</v>
      </c>
      <c r="G147" s="298">
        <v>0</v>
      </c>
      <c r="H147" s="299">
        <v>0</v>
      </c>
    </row>
    <row r="148" spans="1:8" s="1" customFormat="1" ht="17.25" customHeight="1" x14ac:dyDescent="0.25">
      <c r="A148" s="495"/>
      <c r="B148" s="498"/>
      <c r="C148" s="501"/>
      <c r="D148" s="293" t="s">
        <v>87</v>
      </c>
      <c r="E148" s="297">
        <f>G148+H148+F148</f>
        <v>677.7</v>
      </c>
      <c r="F148" s="298">
        <f>297.3+380.4</f>
        <v>677.7</v>
      </c>
      <c r="G148" s="298">
        <v>0</v>
      </c>
      <c r="H148" s="299">
        <v>0</v>
      </c>
    </row>
    <row r="149" spans="1:8" s="1" customFormat="1" ht="16.5" customHeight="1" x14ac:dyDescent="0.25">
      <c r="A149" s="495"/>
      <c r="B149" s="498"/>
      <c r="C149" s="501"/>
      <c r="D149" s="293" t="s">
        <v>88</v>
      </c>
      <c r="E149" s="297">
        <f>G149+H149+F149</f>
        <v>0</v>
      </c>
      <c r="F149" s="298">
        <v>0</v>
      </c>
      <c r="G149" s="298">
        <v>0</v>
      </c>
      <c r="H149" s="299">
        <v>0</v>
      </c>
    </row>
    <row r="150" spans="1:8" s="1" customFormat="1" ht="15" customHeight="1" thickBot="1" x14ac:dyDescent="0.3">
      <c r="A150" s="496"/>
      <c r="B150" s="499"/>
      <c r="C150" s="502"/>
      <c r="D150" s="294" t="s">
        <v>89</v>
      </c>
      <c r="E150" s="300">
        <f>G150+H150+F150</f>
        <v>0</v>
      </c>
      <c r="F150" s="301">
        <v>0</v>
      </c>
      <c r="G150" s="301">
        <v>0</v>
      </c>
      <c r="H150" s="302">
        <v>0</v>
      </c>
    </row>
    <row r="151" spans="1:8" s="1" customFormat="1" ht="13.5" customHeight="1" x14ac:dyDescent="0.25">
      <c r="A151" s="473" t="s">
        <v>82</v>
      </c>
      <c r="B151" s="476" t="s">
        <v>64</v>
      </c>
      <c r="C151" s="479" t="s">
        <v>83</v>
      </c>
      <c r="D151" s="292" t="s">
        <v>7</v>
      </c>
      <c r="E151" s="332">
        <f>F151+G151+H151</f>
        <v>6137.2460000000001</v>
      </c>
      <c r="F151" s="332">
        <f>F152+F153+F154+F155</f>
        <v>1568.7459999999999</v>
      </c>
      <c r="G151" s="332">
        <f>G152+G153+G154+G155</f>
        <v>1568.5</v>
      </c>
      <c r="H151" s="333">
        <f>H152+H153+H154+H155</f>
        <v>3000</v>
      </c>
    </row>
    <row r="152" spans="1:8" s="1" customFormat="1" ht="15.75" x14ac:dyDescent="0.25">
      <c r="A152" s="474"/>
      <c r="B152" s="477"/>
      <c r="C152" s="480"/>
      <c r="D152" s="293" t="s">
        <v>86</v>
      </c>
      <c r="E152" s="334">
        <f>F152+G152+H152</f>
        <v>0</v>
      </c>
      <c r="F152" s="335">
        <v>0</v>
      </c>
      <c r="G152" s="336">
        <v>0</v>
      </c>
      <c r="H152" s="337">
        <v>0</v>
      </c>
    </row>
    <row r="153" spans="1:8" s="1" customFormat="1" ht="15.75" x14ac:dyDescent="0.25">
      <c r="A153" s="474"/>
      <c r="B153" s="477"/>
      <c r="C153" s="480"/>
      <c r="D153" s="293" t="s">
        <v>87</v>
      </c>
      <c r="E153" s="334">
        <f>F153+G153+H153</f>
        <v>122.7449</v>
      </c>
      <c r="F153" s="335">
        <v>31.374849999999999</v>
      </c>
      <c r="G153" s="335">
        <v>31.370049999999999</v>
      </c>
      <c r="H153" s="338">
        <v>60</v>
      </c>
    </row>
    <row r="154" spans="1:8" s="1" customFormat="1" ht="15.75" x14ac:dyDescent="0.25">
      <c r="A154" s="474"/>
      <c r="B154" s="477"/>
      <c r="C154" s="480"/>
      <c r="D154" s="293" t="s">
        <v>88</v>
      </c>
      <c r="E154" s="334">
        <f>F154+G154+H154</f>
        <v>6014.5010999999995</v>
      </c>
      <c r="F154" s="327">
        <v>1537.3711499999999</v>
      </c>
      <c r="G154" s="327">
        <v>1537.12995</v>
      </c>
      <c r="H154" s="328">
        <v>2940</v>
      </c>
    </row>
    <row r="155" spans="1:8" s="1" customFormat="1" ht="16.5" thickBot="1" x14ac:dyDescent="0.3">
      <c r="A155" s="475"/>
      <c r="B155" s="478"/>
      <c r="C155" s="481"/>
      <c r="D155" s="294" t="s">
        <v>89</v>
      </c>
      <c r="E155" s="339">
        <f>F155+G155+H155</f>
        <v>0</v>
      </c>
      <c r="F155" s="330">
        <v>0</v>
      </c>
      <c r="G155" s="330">
        <v>0</v>
      </c>
      <c r="H155" s="331">
        <v>0</v>
      </c>
    </row>
    <row r="156" spans="1:8" s="1" customFormat="1" ht="16.5" customHeight="1" x14ac:dyDescent="0.25">
      <c r="A156" s="617" t="s">
        <v>84</v>
      </c>
      <c r="B156" s="619" t="s">
        <v>85</v>
      </c>
      <c r="C156" s="621" t="s">
        <v>30</v>
      </c>
      <c r="D156" s="340" t="s">
        <v>7</v>
      </c>
      <c r="E156" s="341">
        <f>G156+H156+F156</f>
        <v>2400</v>
      </c>
      <c r="F156" s="341">
        <f>F157+F158+F159+F160</f>
        <v>2400</v>
      </c>
      <c r="G156" s="341">
        <f>G157+G158+G159+G160</f>
        <v>0</v>
      </c>
      <c r="H156" s="342">
        <f>H157+H158+H159+H160</f>
        <v>0</v>
      </c>
    </row>
    <row r="157" spans="1:8" s="1" customFormat="1" ht="15" customHeight="1" x14ac:dyDescent="0.25">
      <c r="A157" s="495"/>
      <c r="B157" s="498"/>
      <c r="C157" s="501"/>
      <c r="D157" s="293" t="s">
        <v>86</v>
      </c>
      <c r="E157" s="297">
        <f>G157+H157+F157</f>
        <v>2400</v>
      </c>
      <c r="F157" s="298">
        <v>2400</v>
      </c>
      <c r="G157" s="298">
        <v>0</v>
      </c>
      <c r="H157" s="299">
        <v>0</v>
      </c>
    </row>
    <row r="158" spans="1:8" s="1" customFormat="1" ht="15.75" customHeight="1" x14ac:dyDescent="0.25">
      <c r="A158" s="495"/>
      <c r="B158" s="498"/>
      <c r="C158" s="501"/>
      <c r="D158" s="293" t="s">
        <v>87</v>
      </c>
      <c r="E158" s="297">
        <f>G158+H158+F158</f>
        <v>0</v>
      </c>
      <c r="F158" s="298">
        <v>0</v>
      </c>
      <c r="G158" s="298">
        <v>0</v>
      </c>
      <c r="H158" s="299">
        <v>0</v>
      </c>
    </row>
    <row r="159" spans="1:8" s="1" customFormat="1" ht="15.75" customHeight="1" x14ac:dyDescent="0.25">
      <c r="A159" s="495"/>
      <c r="B159" s="498"/>
      <c r="C159" s="501"/>
      <c r="D159" s="293" t="s">
        <v>88</v>
      </c>
      <c r="E159" s="297">
        <f>G159+H159+F159</f>
        <v>0</v>
      </c>
      <c r="F159" s="298">
        <v>0</v>
      </c>
      <c r="G159" s="298">
        <v>0</v>
      </c>
      <c r="H159" s="299">
        <v>0</v>
      </c>
    </row>
    <row r="160" spans="1:8" s="1" customFormat="1" ht="15.75" customHeight="1" thickBot="1" x14ac:dyDescent="0.3">
      <c r="A160" s="618"/>
      <c r="B160" s="620"/>
      <c r="C160" s="622"/>
      <c r="D160" s="343" t="s">
        <v>89</v>
      </c>
      <c r="E160" s="344">
        <f>G160+H160+F160</f>
        <v>0</v>
      </c>
      <c r="F160" s="345">
        <v>0</v>
      </c>
      <c r="G160" s="345">
        <v>0</v>
      </c>
      <c r="H160" s="346">
        <v>0</v>
      </c>
    </row>
    <row r="161" spans="1:8" s="1" customFormat="1" ht="17.25" customHeight="1" x14ac:dyDescent="0.25">
      <c r="A161" s="470" t="s">
        <v>31</v>
      </c>
      <c r="B161" s="485" t="s">
        <v>32</v>
      </c>
      <c r="C161" s="467" t="s">
        <v>27</v>
      </c>
      <c r="D161" s="251" t="s">
        <v>7</v>
      </c>
      <c r="E161" s="5">
        <f>E166+E171+E176+E181+E186+E196+E191</f>
        <v>19723</v>
      </c>
      <c r="F161" s="5">
        <f>F166+F171+F176+F181+F186+F196+F191</f>
        <v>8731.4</v>
      </c>
      <c r="G161" s="5">
        <f>G166+G171+G176+G181+G186+G196+G191</f>
        <v>5203.3999999999996</v>
      </c>
      <c r="H161" s="5">
        <f>H166+H171+H176+H181+H186+H196+H191</f>
        <v>5788.2</v>
      </c>
    </row>
    <row r="162" spans="1:8" s="1" customFormat="1" x14ac:dyDescent="0.25">
      <c r="A162" s="471"/>
      <c r="B162" s="486"/>
      <c r="C162" s="468"/>
      <c r="D162" s="289" t="s">
        <v>86</v>
      </c>
      <c r="E162" s="8">
        <f t="shared" ref="E162:H165" si="7">E167+E172+E177+E182+E187+E197+E192</f>
        <v>17915.099999999999</v>
      </c>
      <c r="F162" s="8">
        <f t="shared" si="7"/>
        <v>6923.5000000000009</v>
      </c>
      <c r="G162" s="8">
        <f t="shared" si="7"/>
        <v>5203.3999999999996</v>
      </c>
      <c r="H162" s="8">
        <f t="shared" si="7"/>
        <v>5788.2</v>
      </c>
    </row>
    <row r="163" spans="1:8" s="1" customFormat="1" x14ac:dyDescent="0.25">
      <c r="A163" s="471"/>
      <c r="B163" s="486"/>
      <c r="C163" s="468"/>
      <c r="D163" s="289" t="s">
        <v>87</v>
      </c>
      <c r="E163" s="8">
        <f t="shared" si="7"/>
        <v>1807.8999999999999</v>
      </c>
      <c r="F163" s="8">
        <f t="shared" si="7"/>
        <v>1807.8999999999999</v>
      </c>
      <c r="G163" s="8">
        <f t="shared" si="7"/>
        <v>0</v>
      </c>
      <c r="H163" s="8">
        <f t="shared" si="7"/>
        <v>0</v>
      </c>
    </row>
    <row r="164" spans="1:8" s="1" customFormat="1" x14ac:dyDescent="0.25">
      <c r="A164" s="471"/>
      <c r="B164" s="486"/>
      <c r="C164" s="468"/>
      <c r="D164" s="289" t="s">
        <v>88</v>
      </c>
      <c r="E164" s="8">
        <f t="shared" si="7"/>
        <v>0</v>
      </c>
      <c r="F164" s="8">
        <f t="shared" si="7"/>
        <v>0</v>
      </c>
      <c r="G164" s="8">
        <f t="shared" si="7"/>
        <v>0</v>
      </c>
      <c r="H164" s="8">
        <f t="shared" si="7"/>
        <v>0</v>
      </c>
    </row>
    <row r="165" spans="1:8" s="1" customFormat="1" ht="17.25" customHeight="1" thickBot="1" x14ac:dyDescent="0.3">
      <c r="A165" s="472"/>
      <c r="B165" s="487"/>
      <c r="C165" s="469"/>
      <c r="D165" s="290" t="s">
        <v>89</v>
      </c>
      <c r="E165" s="70">
        <f t="shared" si="7"/>
        <v>0</v>
      </c>
      <c r="F165" s="70">
        <f t="shared" si="7"/>
        <v>0</v>
      </c>
      <c r="G165" s="70">
        <f t="shared" si="7"/>
        <v>0</v>
      </c>
      <c r="H165" s="70">
        <f t="shared" si="7"/>
        <v>0</v>
      </c>
    </row>
    <row r="166" spans="1:8" s="1" customFormat="1" ht="18" customHeight="1" x14ac:dyDescent="0.25">
      <c r="A166" s="494" t="s">
        <v>24</v>
      </c>
      <c r="B166" s="497" t="s">
        <v>73</v>
      </c>
      <c r="C166" s="500" t="s">
        <v>30</v>
      </c>
      <c r="D166" s="292" t="s">
        <v>7</v>
      </c>
      <c r="E166" s="295">
        <f t="shared" ref="E166:E175" si="8">F166+G166+H166</f>
        <v>14203</v>
      </c>
      <c r="F166" s="295">
        <f>F167+F168+F169+F170</f>
        <v>5573.0000000000009</v>
      </c>
      <c r="G166" s="295">
        <f>G167+G168+G169+G170</f>
        <v>4022.6</v>
      </c>
      <c r="H166" s="296">
        <f>H167+H168+H169+H170</f>
        <v>4607.3999999999996</v>
      </c>
    </row>
    <row r="167" spans="1:8" s="1" customFormat="1" x14ac:dyDescent="0.25">
      <c r="A167" s="495"/>
      <c r="B167" s="498"/>
      <c r="C167" s="501"/>
      <c r="D167" s="293" t="s">
        <v>86</v>
      </c>
      <c r="E167" s="297">
        <f t="shared" si="8"/>
        <v>14203</v>
      </c>
      <c r="F167" s="298">
        <f>4612+35.4-107.4-343-11.5+1062.8-114.9+96.6+343</f>
        <v>5573.0000000000009</v>
      </c>
      <c r="G167" s="298">
        <v>4022.6</v>
      </c>
      <c r="H167" s="299">
        <v>4607.3999999999996</v>
      </c>
    </row>
    <row r="168" spans="1:8" s="1" customFormat="1" x14ac:dyDescent="0.25">
      <c r="A168" s="495"/>
      <c r="B168" s="498"/>
      <c r="C168" s="501"/>
      <c r="D168" s="293" t="s">
        <v>87</v>
      </c>
      <c r="E168" s="297">
        <f t="shared" si="8"/>
        <v>0</v>
      </c>
      <c r="F168" s="298">
        <v>0</v>
      </c>
      <c r="G168" s="298">
        <v>0</v>
      </c>
      <c r="H168" s="299">
        <v>0</v>
      </c>
    </row>
    <row r="169" spans="1:8" s="1" customFormat="1" ht="17.25" customHeight="1" x14ac:dyDescent="0.25">
      <c r="A169" s="495"/>
      <c r="B169" s="498"/>
      <c r="C169" s="501"/>
      <c r="D169" s="293" t="s">
        <v>88</v>
      </c>
      <c r="E169" s="297">
        <f t="shared" si="8"/>
        <v>0</v>
      </c>
      <c r="F169" s="298">
        <v>0</v>
      </c>
      <c r="G169" s="298">
        <v>0</v>
      </c>
      <c r="H169" s="299">
        <v>0</v>
      </c>
    </row>
    <row r="170" spans="1:8" s="1" customFormat="1" ht="15.75" customHeight="1" thickBot="1" x14ac:dyDescent="0.3">
      <c r="A170" s="496"/>
      <c r="B170" s="499"/>
      <c r="C170" s="502"/>
      <c r="D170" s="294" t="s">
        <v>89</v>
      </c>
      <c r="E170" s="300">
        <f t="shared" si="8"/>
        <v>0</v>
      </c>
      <c r="F170" s="301">
        <v>0</v>
      </c>
      <c r="G170" s="301">
        <v>0</v>
      </c>
      <c r="H170" s="302">
        <v>0</v>
      </c>
    </row>
    <row r="171" spans="1:8" s="1" customFormat="1" ht="17.25" customHeight="1" x14ac:dyDescent="0.25">
      <c r="A171" s="494" t="s">
        <v>47</v>
      </c>
      <c r="B171" s="497" t="s">
        <v>74</v>
      </c>
      <c r="C171" s="500" t="s">
        <v>30</v>
      </c>
      <c r="D171" s="292" t="s">
        <v>7</v>
      </c>
      <c r="E171" s="295">
        <f t="shared" si="8"/>
        <v>1179</v>
      </c>
      <c r="F171" s="295">
        <f>F172+F173+F174+F175</f>
        <v>1179</v>
      </c>
      <c r="G171" s="295">
        <f>G172+G173+G174+G175</f>
        <v>0</v>
      </c>
      <c r="H171" s="296">
        <f>H172+H173+H174+H175</f>
        <v>0</v>
      </c>
    </row>
    <row r="172" spans="1:8" s="1" customFormat="1" ht="17.25" customHeight="1" x14ac:dyDescent="0.25">
      <c r="A172" s="495"/>
      <c r="B172" s="498"/>
      <c r="C172" s="501"/>
      <c r="D172" s="293" t="s">
        <v>86</v>
      </c>
      <c r="E172" s="297">
        <f t="shared" si="8"/>
        <v>35.4</v>
      </c>
      <c r="F172" s="298">
        <v>35.4</v>
      </c>
      <c r="G172" s="298">
        <v>0</v>
      </c>
      <c r="H172" s="299">
        <v>0</v>
      </c>
    </row>
    <row r="173" spans="1:8" s="1" customFormat="1" ht="18.75" customHeight="1" x14ac:dyDescent="0.25">
      <c r="A173" s="495"/>
      <c r="B173" s="498"/>
      <c r="C173" s="501"/>
      <c r="D173" s="293" t="s">
        <v>87</v>
      </c>
      <c r="E173" s="297">
        <f t="shared" si="8"/>
        <v>1143.5999999999999</v>
      </c>
      <c r="F173" s="298">
        <v>1143.5999999999999</v>
      </c>
      <c r="G173" s="298">
        <v>0</v>
      </c>
      <c r="H173" s="299">
        <v>0</v>
      </c>
    </row>
    <row r="174" spans="1:8" s="1" customFormat="1" ht="15.75" customHeight="1" x14ac:dyDescent="0.25">
      <c r="A174" s="495"/>
      <c r="B174" s="498"/>
      <c r="C174" s="501"/>
      <c r="D174" s="293" t="s">
        <v>88</v>
      </c>
      <c r="E174" s="297">
        <f t="shared" si="8"/>
        <v>0</v>
      </c>
      <c r="F174" s="298">
        <v>0</v>
      </c>
      <c r="G174" s="298">
        <v>0</v>
      </c>
      <c r="H174" s="299">
        <v>0</v>
      </c>
    </row>
    <row r="175" spans="1:8" s="1" customFormat="1" ht="17.25" customHeight="1" thickBot="1" x14ac:dyDescent="0.3">
      <c r="A175" s="496"/>
      <c r="B175" s="499"/>
      <c r="C175" s="502"/>
      <c r="D175" s="294" t="s">
        <v>89</v>
      </c>
      <c r="E175" s="300">
        <f t="shared" si="8"/>
        <v>0</v>
      </c>
      <c r="F175" s="301">
        <v>0</v>
      </c>
      <c r="G175" s="301">
        <v>0</v>
      </c>
      <c r="H175" s="302">
        <v>0</v>
      </c>
    </row>
    <row r="176" spans="1:8" s="1" customFormat="1" ht="15.75" customHeight="1" x14ac:dyDescent="0.25">
      <c r="A176" s="494" t="s">
        <v>48</v>
      </c>
      <c r="B176" s="497" t="s">
        <v>75</v>
      </c>
      <c r="C176" s="500" t="s">
        <v>30</v>
      </c>
      <c r="D176" s="292" t="s">
        <v>7</v>
      </c>
      <c r="E176" s="295">
        <f t="shared" ref="E176:E185" si="9">G176+H176+F176</f>
        <v>3199.3999999999996</v>
      </c>
      <c r="F176" s="295">
        <f>F177+F178+F179+F180</f>
        <v>837.8</v>
      </c>
      <c r="G176" s="295">
        <f>G177+G178+G179+G180</f>
        <v>1180.8</v>
      </c>
      <c r="H176" s="296">
        <f>H177+H178+H179+H180</f>
        <v>1180.8</v>
      </c>
    </row>
    <row r="177" spans="1:8" s="1" customFormat="1" ht="17.25" customHeight="1" x14ac:dyDescent="0.25">
      <c r="A177" s="495"/>
      <c r="B177" s="498"/>
      <c r="C177" s="501"/>
      <c r="D177" s="293" t="s">
        <v>86</v>
      </c>
      <c r="E177" s="297">
        <f t="shared" si="9"/>
        <v>3199.3999999999996</v>
      </c>
      <c r="F177" s="298">
        <f>1180.8-343</f>
        <v>837.8</v>
      </c>
      <c r="G177" s="298">
        <v>1180.8</v>
      </c>
      <c r="H177" s="299">
        <v>1180.8</v>
      </c>
    </row>
    <row r="178" spans="1:8" s="1" customFormat="1" ht="19.5" customHeight="1" x14ac:dyDescent="0.25">
      <c r="A178" s="495"/>
      <c r="B178" s="498"/>
      <c r="C178" s="501"/>
      <c r="D178" s="293" t="s">
        <v>87</v>
      </c>
      <c r="E178" s="297">
        <f t="shared" si="9"/>
        <v>0</v>
      </c>
      <c r="F178" s="298">
        <v>0</v>
      </c>
      <c r="G178" s="298">
        <v>0</v>
      </c>
      <c r="H178" s="299">
        <v>0</v>
      </c>
    </row>
    <row r="179" spans="1:8" s="1" customFormat="1" ht="16.5" customHeight="1" x14ac:dyDescent="0.25">
      <c r="A179" s="495"/>
      <c r="B179" s="498"/>
      <c r="C179" s="501"/>
      <c r="D179" s="293" t="s">
        <v>88</v>
      </c>
      <c r="E179" s="297">
        <f t="shared" si="9"/>
        <v>0</v>
      </c>
      <c r="F179" s="298">
        <v>0</v>
      </c>
      <c r="G179" s="298">
        <v>0</v>
      </c>
      <c r="H179" s="299">
        <v>0</v>
      </c>
    </row>
    <row r="180" spans="1:8" s="1" customFormat="1" ht="18.75" customHeight="1" thickBot="1" x14ac:dyDescent="0.3">
      <c r="A180" s="496"/>
      <c r="B180" s="499"/>
      <c r="C180" s="502"/>
      <c r="D180" s="294" t="s">
        <v>89</v>
      </c>
      <c r="E180" s="300">
        <f t="shared" si="9"/>
        <v>0</v>
      </c>
      <c r="F180" s="301">
        <v>0</v>
      </c>
      <c r="G180" s="301">
        <v>0</v>
      </c>
      <c r="H180" s="302">
        <v>0</v>
      </c>
    </row>
    <row r="181" spans="1:8" s="1" customFormat="1" ht="17.25" customHeight="1" x14ac:dyDescent="0.25">
      <c r="A181" s="494" t="s">
        <v>49</v>
      </c>
      <c r="B181" s="497" t="s">
        <v>76</v>
      </c>
      <c r="C181" s="500" t="s">
        <v>30</v>
      </c>
      <c r="D181" s="292" t="s">
        <v>7</v>
      </c>
      <c r="E181" s="295">
        <f t="shared" si="9"/>
        <v>1015</v>
      </c>
      <c r="F181" s="295">
        <f>F182+F183+F184+F185</f>
        <v>1015</v>
      </c>
      <c r="G181" s="295">
        <f>G182+G183+G184+G185</f>
        <v>0</v>
      </c>
      <c r="H181" s="296">
        <f>H182+H183+H184+H185</f>
        <v>0</v>
      </c>
    </row>
    <row r="182" spans="1:8" s="1" customFormat="1" ht="15.75" customHeight="1" x14ac:dyDescent="0.25">
      <c r="A182" s="495"/>
      <c r="B182" s="498"/>
      <c r="C182" s="501"/>
      <c r="D182" s="293" t="s">
        <v>86</v>
      </c>
      <c r="E182" s="297">
        <f t="shared" si="9"/>
        <v>415</v>
      </c>
      <c r="F182" s="298">
        <f>72+343</f>
        <v>415</v>
      </c>
      <c r="G182" s="298">
        <v>0</v>
      </c>
      <c r="H182" s="299">
        <v>0</v>
      </c>
    </row>
    <row r="183" spans="1:8" s="1" customFormat="1" ht="17.25" customHeight="1" x14ac:dyDescent="0.25">
      <c r="A183" s="495"/>
      <c r="B183" s="498"/>
      <c r="C183" s="501"/>
      <c r="D183" s="293" t="s">
        <v>87</v>
      </c>
      <c r="E183" s="297">
        <f t="shared" si="9"/>
        <v>600</v>
      </c>
      <c r="F183" s="298">
        <f>415+30+185-30</f>
        <v>600</v>
      </c>
      <c r="G183" s="298">
        <v>0</v>
      </c>
      <c r="H183" s="299">
        <v>0</v>
      </c>
    </row>
    <row r="184" spans="1:8" s="1" customFormat="1" ht="18.75" customHeight="1" x14ac:dyDescent="0.25">
      <c r="A184" s="495"/>
      <c r="B184" s="498"/>
      <c r="C184" s="501"/>
      <c r="D184" s="293" t="s">
        <v>88</v>
      </c>
      <c r="E184" s="297">
        <f t="shared" si="9"/>
        <v>0</v>
      </c>
      <c r="F184" s="298">
        <v>0</v>
      </c>
      <c r="G184" s="298">
        <v>0</v>
      </c>
      <c r="H184" s="299">
        <v>0</v>
      </c>
    </row>
    <row r="185" spans="1:8" s="1" customFormat="1" ht="19.5" customHeight="1" thickBot="1" x14ac:dyDescent="0.3">
      <c r="A185" s="496"/>
      <c r="B185" s="499"/>
      <c r="C185" s="502"/>
      <c r="D185" s="294" t="s">
        <v>89</v>
      </c>
      <c r="E185" s="300">
        <f t="shared" si="9"/>
        <v>0</v>
      </c>
      <c r="F185" s="301">
        <v>0</v>
      </c>
      <c r="G185" s="301">
        <v>0</v>
      </c>
      <c r="H185" s="302">
        <v>0</v>
      </c>
    </row>
    <row r="186" spans="1:8" s="1" customFormat="1" ht="17.25" customHeight="1" x14ac:dyDescent="0.25">
      <c r="A186" s="494" t="s">
        <v>91</v>
      </c>
      <c r="B186" s="506" t="s">
        <v>93</v>
      </c>
      <c r="C186" s="500" t="s">
        <v>30</v>
      </c>
      <c r="D186" s="292" t="s">
        <v>7</v>
      </c>
      <c r="E186" s="295">
        <f t="shared" ref="E186:E200" si="10">G186+H186+F186</f>
        <v>34.299999999999997</v>
      </c>
      <c r="F186" s="295">
        <f>F187+F188+F189+F190</f>
        <v>34.299999999999997</v>
      </c>
      <c r="G186" s="295">
        <f>G187+G188+G189+G190</f>
        <v>0</v>
      </c>
      <c r="H186" s="296">
        <f>H187+H188+H189+H190</f>
        <v>0</v>
      </c>
    </row>
    <row r="187" spans="1:8" s="1" customFormat="1" ht="15.75" customHeight="1" x14ac:dyDescent="0.25">
      <c r="A187" s="495"/>
      <c r="B187" s="507"/>
      <c r="C187" s="501"/>
      <c r="D187" s="293" t="s">
        <v>86</v>
      </c>
      <c r="E187" s="297">
        <f t="shared" si="10"/>
        <v>0</v>
      </c>
      <c r="F187" s="298">
        <v>0</v>
      </c>
      <c r="G187" s="298">
        <v>0</v>
      </c>
      <c r="H187" s="299">
        <v>0</v>
      </c>
    </row>
    <row r="188" spans="1:8" s="1" customFormat="1" ht="17.25" customHeight="1" x14ac:dyDescent="0.25">
      <c r="A188" s="495"/>
      <c r="B188" s="507"/>
      <c r="C188" s="501"/>
      <c r="D188" s="293" t="s">
        <v>87</v>
      </c>
      <c r="E188" s="297">
        <f t="shared" si="10"/>
        <v>34.299999999999997</v>
      </c>
      <c r="F188" s="298">
        <v>34.299999999999997</v>
      </c>
      <c r="G188" s="298">
        <v>0</v>
      </c>
      <c r="H188" s="299">
        <v>0</v>
      </c>
    </row>
    <row r="189" spans="1:8" s="1" customFormat="1" ht="18.75" customHeight="1" x14ac:dyDescent="0.25">
      <c r="A189" s="495"/>
      <c r="B189" s="507"/>
      <c r="C189" s="501"/>
      <c r="D189" s="293" t="s">
        <v>88</v>
      </c>
      <c r="E189" s="297">
        <f t="shared" si="10"/>
        <v>0</v>
      </c>
      <c r="F189" s="298">
        <v>0</v>
      </c>
      <c r="G189" s="298">
        <v>0</v>
      </c>
      <c r="H189" s="299">
        <v>0</v>
      </c>
    </row>
    <row r="190" spans="1:8" s="1" customFormat="1" ht="19.5" customHeight="1" thickBot="1" x14ac:dyDescent="0.3">
      <c r="A190" s="496"/>
      <c r="B190" s="508"/>
      <c r="C190" s="502"/>
      <c r="D190" s="294" t="s">
        <v>89</v>
      </c>
      <c r="E190" s="300">
        <f t="shared" si="10"/>
        <v>0</v>
      </c>
      <c r="F190" s="301">
        <v>0</v>
      </c>
      <c r="G190" s="301">
        <v>0</v>
      </c>
      <c r="H190" s="302">
        <v>0</v>
      </c>
    </row>
    <row r="191" spans="1:8" s="1" customFormat="1" ht="17.25" customHeight="1" x14ac:dyDescent="0.25">
      <c r="A191" s="494" t="s">
        <v>94</v>
      </c>
      <c r="B191" s="506" t="s">
        <v>98</v>
      </c>
      <c r="C191" s="500" t="s">
        <v>30</v>
      </c>
      <c r="D191" s="292" t="s">
        <v>7</v>
      </c>
      <c r="E191" s="295">
        <f>G191+H191+F191</f>
        <v>30</v>
      </c>
      <c r="F191" s="295">
        <f>F192+F193+F194+F195</f>
        <v>30</v>
      </c>
      <c r="G191" s="295">
        <f>G192+G193+G194+G195</f>
        <v>0</v>
      </c>
      <c r="H191" s="296">
        <f>H192+H193+H194+H195</f>
        <v>0</v>
      </c>
    </row>
    <row r="192" spans="1:8" s="1" customFormat="1" ht="15.75" customHeight="1" x14ac:dyDescent="0.25">
      <c r="A192" s="495"/>
      <c r="B192" s="507"/>
      <c r="C192" s="501"/>
      <c r="D192" s="293" t="s">
        <v>86</v>
      </c>
      <c r="E192" s="297">
        <f>G192+H192+F192</f>
        <v>0</v>
      </c>
      <c r="F192" s="298">
        <v>0</v>
      </c>
      <c r="G192" s="298">
        <v>0</v>
      </c>
      <c r="H192" s="299">
        <v>0</v>
      </c>
    </row>
    <row r="193" spans="1:8" s="1" customFormat="1" ht="17.25" customHeight="1" x14ac:dyDescent="0.25">
      <c r="A193" s="495"/>
      <c r="B193" s="507"/>
      <c r="C193" s="501"/>
      <c r="D193" s="293" t="s">
        <v>87</v>
      </c>
      <c r="E193" s="297">
        <f>G193+H193+F193</f>
        <v>30</v>
      </c>
      <c r="F193" s="298">
        <v>30</v>
      </c>
      <c r="G193" s="298">
        <v>0</v>
      </c>
      <c r="H193" s="299">
        <v>0</v>
      </c>
    </row>
    <row r="194" spans="1:8" s="1" customFormat="1" ht="18.75" customHeight="1" x14ac:dyDescent="0.25">
      <c r="A194" s="495"/>
      <c r="B194" s="507"/>
      <c r="C194" s="501"/>
      <c r="D194" s="293" t="s">
        <v>88</v>
      </c>
      <c r="E194" s="297">
        <f>G194+H194+F194</f>
        <v>0</v>
      </c>
      <c r="F194" s="298">
        <v>0</v>
      </c>
      <c r="G194" s="298">
        <v>0</v>
      </c>
      <c r="H194" s="299">
        <v>0</v>
      </c>
    </row>
    <row r="195" spans="1:8" s="1" customFormat="1" ht="23.25" customHeight="1" thickBot="1" x14ac:dyDescent="0.3">
      <c r="A195" s="496"/>
      <c r="B195" s="508"/>
      <c r="C195" s="502"/>
      <c r="D195" s="294" t="s">
        <v>89</v>
      </c>
      <c r="E195" s="300">
        <f>G195+H195+F195</f>
        <v>0</v>
      </c>
      <c r="F195" s="301">
        <v>0</v>
      </c>
      <c r="G195" s="301">
        <v>0</v>
      </c>
      <c r="H195" s="302">
        <v>0</v>
      </c>
    </row>
    <row r="196" spans="1:8" s="1" customFormat="1" ht="17.25" customHeight="1" x14ac:dyDescent="0.25">
      <c r="A196" s="494" t="s">
        <v>96</v>
      </c>
      <c r="B196" s="482" t="s">
        <v>55</v>
      </c>
      <c r="C196" s="500" t="s">
        <v>30</v>
      </c>
      <c r="D196" s="292" t="s">
        <v>7</v>
      </c>
      <c r="E196" s="295">
        <f t="shared" si="10"/>
        <v>62.3</v>
      </c>
      <c r="F196" s="295">
        <f>F197+F198+F199+F200</f>
        <v>62.3</v>
      </c>
      <c r="G196" s="295">
        <f>G197+G198+G199+G200</f>
        <v>0</v>
      </c>
      <c r="H196" s="296">
        <f>H197+H198+H199+H200</f>
        <v>0</v>
      </c>
    </row>
    <row r="197" spans="1:8" s="1" customFormat="1" ht="15.75" customHeight="1" x14ac:dyDescent="0.25">
      <c r="A197" s="495"/>
      <c r="B197" s="483"/>
      <c r="C197" s="501"/>
      <c r="D197" s="293" t="s">
        <v>86</v>
      </c>
      <c r="E197" s="297">
        <f t="shared" si="10"/>
        <v>62.3</v>
      </c>
      <c r="F197" s="298">
        <f>47.9+14.4</f>
        <v>62.3</v>
      </c>
      <c r="G197" s="298">
        <v>0</v>
      </c>
      <c r="H197" s="299">
        <v>0</v>
      </c>
    </row>
    <row r="198" spans="1:8" s="1" customFormat="1" ht="17.25" customHeight="1" x14ac:dyDescent="0.25">
      <c r="A198" s="495"/>
      <c r="B198" s="483"/>
      <c r="C198" s="501"/>
      <c r="D198" s="293" t="s">
        <v>87</v>
      </c>
      <c r="E198" s="297">
        <f t="shared" si="10"/>
        <v>0</v>
      </c>
      <c r="F198" s="298">
        <v>0</v>
      </c>
      <c r="G198" s="298">
        <v>0</v>
      </c>
      <c r="H198" s="299">
        <v>0</v>
      </c>
    </row>
    <row r="199" spans="1:8" s="1" customFormat="1" ht="18.75" customHeight="1" x14ac:dyDescent="0.25">
      <c r="A199" s="495"/>
      <c r="B199" s="483"/>
      <c r="C199" s="501"/>
      <c r="D199" s="293" t="s">
        <v>88</v>
      </c>
      <c r="E199" s="297">
        <f t="shared" si="10"/>
        <v>0</v>
      </c>
      <c r="F199" s="298">
        <v>0</v>
      </c>
      <c r="G199" s="298">
        <v>0</v>
      </c>
      <c r="H199" s="299">
        <v>0</v>
      </c>
    </row>
    <row r="200" spans="1:8" s="1" customFormat="1" ht="19.5" customHeight="1" thickBot="1" x14ac:dyDescent="0.3">
      <c r="A200" s="496"/>
      <c r="B200" s="484"/>
      <c r="C200" s="502"/>
      <c r="D200" s="294" t="s">
        <v>89</v>
      </c>
      <c r="E200" s="300">
        <f t="shared" si="10"/>
        <v>0</v>
      </c>
      <c r="F200" s="301">
        <v>0</v>
      </c>
      <c r="G200" s="301">
        <v>0</v>
      </c>
      <c r="H200" s="302">
        <v>0</v>
      </c>
    </row>
    <row r="201" spans="1:8" s="1" customFormat="1" ht="27.75" customHeight="1" x14ac:dyDescent="0.25">
      <c r="A201" s="57"/>
      <c r="D201" s="122"/>
    </row>
    <row r="202" spans="1:8" s="1" customFormat="1" x14ac:dyDescent="0.25">
      <c r="A202" s="57"/>
      <c r="D202" s="122"/>
    </row>
    <row r="203" spans="1:8" s="1" customFormat="1" x14ac:dyDescent="0.25">
      <c r="A203" s="57"/>
      <c r="D203" s="122"/>
    </row>
    <row r="204" spans="1:8" s="1" customFormat="1" x14ac:dyDescent="0.25">
      <c r="A204" s="57"/>
      <c r="D204" s="122"/>
      <c r="F204" s="61"/>
    </row>
    <row r="205" spans="1:8" s="1" customFormat="1" x14ac:dyDescent="0.25">
      <c r="A205" s="57"/>
      <c r="D205" s="122"/>
      <c r="F205" s="61"/>
    </row>
    <row r="206" spans="1:8" s="1" customFormat="1" x14ac:dyDescent="0.25">
      <c r="A206" s="57"/>
      <c r="D206" s="122"/>
    </row>
    <row r="207" spans="1:8" s="1" customFormat="1" x14ac:dyDescent="0.25">
      <c r="A207" s="57"/>
      <c r="D207" s="122"/>
    </row>
    <row r="208" spans="1:8" s="1" customFormat="1" x14ac:dyDescent="0.25">
      <c r="A208" s="57"/>
      <c r="D208" s="122"/>
    </row>
    <row r="209" spans="1:4" s="1" customFormat="1" x14ac:dyDescent="0.25">
      <c r="A209" s="57"/>
      <c r="D209" s="122"/>
    </row>
    <row r="210" spans="1:4" s="1" customFormat="1" x14ac:dyDescent="0.25">
      <c r="A210" s="57"/>
      <c r="D210" s="122"/>
    </row>
    <row r="211" spans="1:4" s="1" customFormat="1" x14ac:dyDescent="0.25">
      <c r="A211" s="57"/>
      <c r="D211" s="122"/>
    </row>
    <row r="212" spans="1:4" s="1" customFormat="1" x14ac:dyDescent="0.25">
      <c r="A212" s="57"/>
      <c r="D212" s="122"/>
    </row>
    <row r="213" spans="1:4" s="1" customFormat="1" x14ac:dyDescent="0.25">
      <c r="A213" s="57"/>
      <c r="D213" s="122"/>
    </row>
    <row r="214" spans="1:4" s="1" customFormat="1" x14ac:dyDescent="0.25">
      <c r="A214" s="57"/>
      <c r="D214" s="122"/>
    </row>
    <row r="215" spans="1:4" s="1" customFormat="1" x14ac:dyDescent="0.25">
      <c r="A215" s="57"/>
      <c r="D215" s="122"/>
    </row>
    <row r="216" spans="1:4" s="1" customFormat="1" x14ac:dyDescent="0.25">
      <c r="A216" s="57"/>
      <c r="D216" s="122"/>
    </row>
    <row r="217" spans="1:4" s="1" customFormat="1" x14ac:dyDescent="0.25">
      <c r="A217" s="57"/>
      <c r="D217" s="122"/>
    </row>
    <row r="218" spans="1:4" s="1" customFormat="1" x14ac:dyDescent="0.25">
      <c r="A218" s="57"/>
      <c r="D218" s="122"/>
    </row>
    <row r="219" spans="1:4" s="1" customFormat="1" x14ac:dyDescent="0.25">
      <c r="A219" s="57"/>
      <c r="D219" s="122"/>
    </row>
    <row r="220" spans="1:4" s="1" customFormat="1" x14ac:dyDescent="0.25">
      <c r="A220" s="57"/>
      <c r="D220" s="122"/>
    </row>
    <row r="221" spans="1:4" s="1" customFormat="1" x14ac:dyDescent="0.25">
      <c r="A221" s="57"/>
      <c r="D221" s="122"/>
    </row>
    <row r="222" spans="1:4" s="1" customFormat="1" x14ac:dyDescent="0.25">
      <c r="A222" s="57"/>
      <c r="D222" s="122"/>
    </row>
    <row r="223" spans="1:4" s="1" customFormat="1" x14ac:dyDescent="0.25">
      <c r="A223" s="57"/>
      <c r="D223" s="122"/>
    </row>
    <row r="224" spans="1:4" s="1" customFormat="1" x14ac:dyDescent="0.25">
      <c r="A224" s="57"/>
      <c r="D224" s="122"/>
    </row>
    <row r="225" spans="1:4" s="1" customFormat="1" x14ac:dyDescent="0.25">
      <c r="A225" s="57"/>
      <c r="D225" s="122"/>
    </row>
    <row r="226" spans="1:4" s="1" customFormat="1" x14ac:dyDescent="0.25">
      <c r="A226" s="57"/>
      <c r="D226" s="122"/>
    </row>
    <row r="227" spans="1:4" s="1" customFormat="1" x14ac:dyDescent="0.25">
      <c r="A227" s="57"/>
      <c r="D227" s="122"/>
    </row>
    <row r="228" spans="1:4" s="1" customFormat="1" x14ac:dyDescent="0.25">
      <c r="A228" s="57"/>
      <c r="D228" s="122"/>
    </row>
    <row r="229" spans="1:4" s="1" customFormat="1" x14ac:dyDescent="0.25">
      <c r="A229" s="57"/>
      <c r="D229" s="122"/>
    </row>
    <row r="230" spans="1:4" s="1" customFormat="1" x14ac:dyDescent="0.25">
      <c r="A230" s="57"/>
      <c r="D230" s="122"/>
    </row>
    <row r="231" spans="1:4" s="1" customFormat="1" x14ac:dyDescent="0.25">
      <c r="A231" s="57"/>
      <c r="D231" s="122"/>
    </row>
    <row r="232" spans="1:4" s="1" customFormat="1" x14ac:dyDescent="0.25">
      <c r="A232" s="57"/>
      <c r="D232" s="122"/>
    </row>
    <row r="233" spans="1:4" s="1" customFormat="1" x14ac:dyDescent="0.25">
      <c r="A233" s="57"/>
      <c r="D233" s="122"/>
    </row>
    <row r="234" spans="1:4" s="1" customFormat="1" x14ac:dyDescent="0.25">
      <c r="A234" s="57"/>
      <c r="D234" s="122"/>
    </row>
    <row r="235" spans="1:4" s="1" customFormat="1" x14ac:dyDescent="0.25">
      <c r="A235" s="57"/>
      <c r="D235" s="122"/>
    </row>
    <row r="236" spans="1:4" s="1" customFormat="1" x14ac:dyDescent="0.25">
      <c r="A236" s="57"/>
      <c r="D236" s="122"/>
    </row>
    <row r="237" spans="1:4" s="1" customFormat="1" x14ac:dyDescent="0.25">
      <c r="A237" s="57"/>
      <c r="D237" s="122"/>
    </row>
    <row r="238" spans="1:4" s="1" customFormat="1" x14ac:dyDescent="0.25">
      <c r="A238" s="57"/>
      <c r="D238" s="122"/>
    </row>
    <row r="239" spans="1:4" s="1" customFormat="1" x14ac:dyDescent="0.25">
      <c r="A239" s="57"/>
      <c r="D239" s="122"/>
    </row>
    <row r="240" spans="1:4" s="1" customFormat="1" x14ac:dyDescent="0.25">
      <c r="A240" s="57"/>
      <c r="D240" s="122"/>
    </row>
    <row r="241" spans="1:4" s="1" customFormat="1" x14ac:dyDescent="0.25">
      <c r="A241" s="57"/>
      <c r="D241" s="122"/>
    </row>
    <row r="242" spans="1:4" s="1" customFormat="1" x14ac:dyDescent="0.25">
      <c r="A242" s="57"/>
      <c r="D242" s="122"/>
    </row>
    <row r="243" spans="1:4" s="1" customFormat="1" x14ac:dyDescent="0.25">
      <c r="A243" s="57"/>
      <c r="D243" s="122"/>
    </row>
    <row r="244" spans="1:4" s="1" customFormat="1" x14ac:dyDescent="0.25">
      <c r="A244" s="57"/>
      <c r="D244" s="122"/>
    </row>
    <row r="245" spans="1:4" s="1" customFormat="1" x14ac:dyDescent="0.25">
      <c r="A245" s="57"/>
      <c r="D245" s="122"/>
    </row>
    <row r="246" spans="1:4" s="1" customFormat="1" x14ac:dyDescent="0.25">
      <c r="A246" s="57"/>
      <c r="D246" s="122"/>
    </row>
    <row r="247" spans="1:4" s="1" customFormat="1" x14ac:dyDescent="0.25">
      <c r="A247" s="57"/>
      <c r="D247" s="122"/>
    </row>
    <row r="248" spans="1:4" s="1" customFormat="1" x14ac:dyDescent="0.25">
      <c r="A248" s="57"/>
      <c r="D248" s="122"/>
    </row>
    <row r="249" spans="1:4" s="1" customFormat="1" x14ac:dyDescent="0.25">
      <c r="A249" s="57"/>
      <c r="D249" s="122"/>
    </row>
    <row r="250" spans="1:4" s="1" customFormat="1" x14ac:dyDescent="0.25">
      <c r="A250" s="57"/>
      <c r="D250" s="122"/>
    </row>
    <row r="251" spans="1:4" s="1" customFormat="1" x14ac:dyDescent="0.25">
      <c r="A251" s="57"/>
      <c r="D251" s="122"/>
    </row>
    <row r="252" spans="1:4" s="1" customFormat="1" x14ac:dyDescent="0.25">
      <c r="A252" s="57"/>
      <c r="D252" s="122"/>
    </row>
    <row r="253" spans="1:4" s="1" customFormat="1" x14ac:dyDescent="0.25">
      <c r="A253" s="57"/>
      <c r="D253" s="122"/>
    </row>
    <row r="254" spans="1:4" s="1" customFormat="1" x14ac:dyDescent="0.25">
      <c r="A254" s="57"/>
      <c r="D254" s="122"/>
    </row>
    <row r="255" spans="1:4" s="1" customFormat="1" x14ac:dyDescent="0.25">
      <c r="A255" s="57"/>
      <c r="D255" s="122"/>
    </row>
    <row r="256" spans="1:4" s="1" customFormat="1" x14ac:dyDescent="0.25">
      <c r="A256" s="57"/>
      <c r="D256" s="122"/>
    </row>
    <row r="257" spans="1:4" s="1" customFormat="1" x14ac:dyDescent="0.25">
      <c r="A257" s="57"/>
      <c r="D257" s="122"/>
    </row>
    <row r="258" spans="1:4" s="1" customFormat="1" x14ac:dyDescent="0.25">
      <c r="A258" s="57"/>
      <c r="D258" s="122"/>
    </row>
    <row r="259" spans="1:4" s="1" customFormat="1" x14ac:dyDescent="0.25">
      <c r="A259" s="57"/>
      <c r="D259" s="122"/>
    </row>
    <row r="260" spans="1:4" s="1" customFormat="1" x14ac:dyDescent="0.25">
      <c r="A260" s="57"/>
      <c r="D260" s="122"/>
    </row>
    <row r="261" spans="1:4" s="1" customFormat="1" x14ac:dyDescent="0.25">
      <c r="A261" s="57"/>
      <c r="D261" s="122"/>
    </row>
    <row r="262" spans="1:4" s="1" customFormat="1" x14ac:dyDescent="0.25">
      <c r="A262" s="57"/>
      <c r="D262" s="122"/>
    </row>
    <row r="263" spans="1:4" s="1" customFormat="1" x14ac:dyDescent="0.25">
      <c r="A263" s="57"/>
      <c r="D263" s="122"/>
    </row>
    <row r="264" spans="1:4" s="1" customFormat="1" x14ac:dyDescent="0.25">
      <c r="A264" s="57"/>
      <c r="D264" s="122"/>
    </row>
    <row r="265" spans="1:4" s="1" customFormat="1" x14ac:dyDescent="0.25">
      <c r="A265" s="57"/>
      <c r="D265" s="122"/>
    </row>
    <row r="266" spans="1:4" s="1" customFormat="1" x14ac:dyDescent="0.25">
      <c r="A266" s="57"/>
      <c r="D266" s="122"/>
    </row>
    <row r="267" spans="1:4" s="1" customFormat="1" x14ac:dyDescent="0.25">
      <c r="A267" s="57"/>
      <c r="D267" s="122"/>
    </row>
    <row r="268" spans="1:4" s="1" customFormat="1" x14ac:dyDescent="0.25">
      <c r="A268" s="57"/>
      <c r="D268" s="122"/>
    </row>
    <row r="269" spans="1:4" s="1" customFormat="1" x14ac:dyDescent="0.25">
      <c r="A269" s="57"/>
      <c r="D269" s="122"/>
    </row>
    <row r="270" spans="1:4" s="1" customFormat="1" x14ac:dyDescent="0.25">
      <c r="A270" s="57"/>
      <c r="D270" s="122"/>
    </row>
    <row r="271" spans="1:4" s="1" customFormat="1" x14ac:dyDescent="0.25">
      <c r="A271" s="57"/>
      <c r="D271" s="122"/>
    </row>
    <row r="272" spans="1:4" s="1" customFormat="1" x14ac:dyDescent="0.25">
      <c r="A272" s="57"/>
      <c r="D272" s="122"/>
    </row>
    <row r="273" spans="1:4" s="1" customFormat="1" x14ac:dyDescent="0.25">
      <c r="A273" s="57"/>
      <c r="D273" s="122"/>
    </row>
    <row r="274" spans="1:4" s="1" customFormat="1" x14ac:dyDescent="0.25">
      <c r="A274" s="57"/>
      <c r="D274" s="122"/>
    </row>
    <row r="275" spans="1:4" s="1" customFormat="1" x14ac:dyDescent="0.25">
      <c r="A275" s="57"/>
      <c r="D275" s="122"/>
    </row>
    <row r="276" spans="1:4" s="1" customFormat="1" x14ac:dyDescent="0.25">
      <c r="A276" s="57"/>
      <c r="D276" s="122"/>
    </row>
    <row r="277" spans="1:4" s="1" customFormat="1" x14ac:dyDescent="0.25">
      <c r="A277" s="57"/>
      <c r="D277" s="122"/>
    </row>
    <row r="278" spans="1:4" s="1" customFormat="1" x14ac:dyDescent="0.25">
      <c r="A278" s="57"/>
      <c r="D278" s="122"/>
    </row>
    <row r="279" spans="1:4" s="1" customFormat="1" x14ac:dyDescent="0.25">
      <c r="A279" s="57"/>
      <c r="D279" s="122"/>
    </row>
    <row r="280" spans="1:4" s="1" customFormat="1" x14ac:dyDescent="0.25">
      <c r="A280" s="57"/>
      <c r="D280" s="122"/>
    </row>
    <row r="281" spans="1:4" s="1" customFormat="1" x14ac:dyDescent="0.25">
      <c r="A281" s="57"/>
      <c r="D281" s="122"/>
    </row>
    <row r="282" spans="1:4" s="1" customFormat="1" x14ac:dyDescent="0.25">
      <c r="A282" s="57"/>
      <c r="D282" s="122"/>
    </row>
    <row r="283" spans="1:4" s="1" customFormat="1" x14ac:dyDescent="0.25">
      <c r="A283" s="57"/>
      <c r="D283" s="122"/>
    </row>
    <row r="284" spans="1:4" s="1" customFormat="1" x14ac:dyDescent="0.25">
      <c r="A284" s="57"/>
      <c r="D284" s="122"/>
    </row>
    <row r="285" spans="1:4" s="1" customFormat="1" x14ac:dyDescent="0.25">
      <c r="A285" s="57"/>
      <c r="D285" s="122"/>
    </row>
    <row r="286" spans="1:4" s="1" customFormat="1" x14ac:dyDescent="0.25">
      <c r="A286" s="57"/>
      <c r="D286" s="122"/>
    </row>
    <row r="287" spans="1:4" s="1" customFormat="1" x14ac:dyDescent="0.25">
      <c r="A287" s="57"/>
      <c r="D287" s="122"/>
    </row>
    <row r="288" spans="1:4" s="1" customFormat="1" x14ac:dyDescent="0.25">
      <c r="A288" s="57"/>
      <c r="D288" s="122"/>
    </row>
    <row r="289" spans="1:4" s="1" customFormat="1" x14ac:dyDescent="0.25">
      <c r="A289" s="57"/>
      <c r="D289" s="122"/>
    </row>
    <row r="290" spans="1:4" s="1" customFormat="1" x14ac:dyDescent="0.25">
      <c r="A290" s="57"/>
      <c r="D290" s="122"/>
    </row>
    <row r="291" spans="1:4" s="1" customFormat="1" x14ac:dyDescent="0.25">
      <c r="A291" s="57"/>
      <c r="D291" s="122"/>
    </row>
    <row r="292" spans="1:4" s="1" customFormat="1" x14ac:dyDescent="0.25">
      <c r="A292" s="57"/>
      <c r="D292" s="122"/>
    </row>
    <row r="293" spans="1:4" s="1" customFormat="1" x14ac:dyDescent="0.25">
      <c r="A293" s="57"/>
      <c r="D293" s="122"/>
    </row>
    <row r="294" spans="1:4" s="1" customFormat="1" x14ac:dyDescent="0.25">
      <c r="A294" s="57"/>
      <c r="D294" s="122"/>
    </row>
    <row r="295" spans="1:4" s="1" customFormat="1" x14ac:dyDescent="0.25">
      <c r="A295" s="57"/>
      <c r="D295" s="122"/>
    </row>
    <row r="296" spans="1:4" s="1" customFormat="1" x14ac:dyDescent="0.25">
      <c r="A296" s="57"/>
      <c r="D296" s="122"/>
    </row>
    <row r="297" spans="1:4" s="1" customFormat="1" x14ac:dyDescent="0.25">
      <c r="A297" s="57"/>
      <c r="D297" s="122"/>
    </row>
    <row r="298" spans="1:4" s="1" customFormat="1" x14ac:dyDescent="0.25">
      <c r="A298" s="57"/>
      <c r="D298" s="122"/>
    </row>
    <row r="299" spans="1:4" s="1" customFormat="1" x14ac:dyDescent="0.25">
      <c r="A299" s="57"/>
      <c r="D299" s="122"/>
    </row>
    <row r="300" spans="1:4" s="1" customFormat="1" x14ac:dyDescent="0.25">
      <c r="A300" s="57"/>
      <c r="D300" s="122"/>
    </row>
    <row r="301" spans="1:4" s="1" customFormat="1" x14ac:dyDescent="0.25">
      <c r="A301" s="57"/>
      <c r="D301" s="122"/>
    </row>
    <row r="302" spans="1:4" s="1" customFormat="1" x14ac:dyDescent="0.25">
      <c r="A302" s="57"/>
      <c r="D302" s="122"/>
    </row>
    <row r="303" spans="1:4" s="1" customFormat="1" x14ac:dyDescent="0.25">
      <c r="A303" s="57"/>
      <c r="D303" s="122"/>
    </row>
    <row r="304" spans="1:4" s="1" customFormat="1" x14ac:dyDescent="0.25">
      <c r="A304" s="57"/>
      <c r="D304" s="122"/>
    </row>
    <row r="305" spans="1:4" s="1" customFormat="1" x14ac:dyDescent="0.25">
      <c r="A305" s="57"/>
      <c r="D305" s="122"/>
    </row>
    <row r="306" spans="1:4" s="1" customFormat="1" x14ac:dyDescent="0.25">
      <c r="A306" s="57"/>
      <c r="D306" s="122"/>
    </row>
    <row r="307" spans="1:4" s="1" customFormat="1" x14ac:dyDescent="0.25">
      <c r="A307" s="57"/>
      <c r="D307" s="122"/>
    </row>
    <row r="308" spans="1:4" s="1" customFormat="1" x14ac:dyDescent="0.25">
      <c r="A308" s="57"/>
      <c r="D308" s="122"/>
    </row>
  </sheetData>
  <mergeCells count="126">
    <mergeCell ref="A11:A15"/>
    <mergeCell ref="B11:B15"/>
    <mergeCell ref="C11:C15"/>
    <mergeCell ref="A16:A20"/>
    <mergeCell ref="B16:B20"/>
    <mergeCell ref="C16:C20"/>
    <mergeCell ref="A21:A25"/>
    <mergeCell ref="B21:B25"/>
    <mergeCell ref="C21:C25"/>
    <mergeCell ref="C1:H1"/>
    <mergeCell ref="B2:H2"/>
    <mergeCell ref="A3:A4"/>
    <mergeCell ref="B3:B4"/>
    <mergeCell ref="C3:C4"/>
    <mergeCell ref="D3:D4"/>
    <mergeCell ref="E3:E4"/>
    <mergeCell ref="F3:H3"/>
    <mergeCell ref="A6:A10"/>
    <mergeCell ref="B6:B10"/>
    <mergeCell ref="C6:C10"/>
    <mergeCell ref="C26:C30"/>
    <mergeCell ref="A31:A35"/>
    <mergeCell ref="B31:B35"/>
    <mergeCell ref="C31:C35"/>
    <mergeCell ref="A36:A40"/>
    <mergeCell ref="B36:B40"/>
    <mergeCell ref="C36:C40"/>
    <mergeCell ref="A51:A55"/>
    <mergeCell ref="B51:B55"/>
    <mergeCell ref="C51:C55"/>
    <mergeCell ref="A41:A45"/>
    <mergeCell ref="B41:B45"/>
    <mergeCell ref="C41:C45"/>
    <mergeCell ref="A46:A50"/>
    <mergeCell ref="B46:B50"/>
    <mergeCell ref="C46:C50"/>
    <mergeCell ref="A26:A30"/>
    <mergeCell ref="B26:B30"/>
    <mergeCell ref="A56:A60"/>
    <mergeCell ref="B56:B60"/>
    <mergeCell ref="C56:C60"/>
    <mergeCell ref="A61:A65"/>
    <mergeCell ref="B61:B65"/>
    <mergeCell ref="C61:C65"/>
    <mergeCell ref="A66:A70"/>
    <mergeCell ref="B66:B70"/>
    <mergeCell ref="C66:C70"/>
    <mergeCell ref="A71:A75"/>
    <mergeCell ref="B71:B75"/>
    <mergeCell ref="C71:C75"/>
    <mergeCell ref="A76:A80"/>
    <mergeCell ref="B76:B80"/>
    <mergeCell ref="C76:C80"/>
    <mergeCell ref="A81:A85"/>
    <mergeCell ref="B81:B85"/>
    <mergeCell ref="C81:C85"/>
    <mergeCell ref="A86:A90"/>
    <mergeCell ref="B86:B90"/>
    <mergeCell ref="C86:C90"/>
    <mergeCell ref="A91:A95"/>
    <mergeCell ref="B91:B95"/>
    <mergeCell ref="C91:C95"/>
    <mergeCell ref="A96:A100"/>
    <mergeCell ref="B96:B100"/>
    <mergeCell ref="C96:C100"/>
    <mergeCell ref="A101:A105"/>
    <mergeCell ref="B101:B105"/>
    <mergeCell ref="C101:C105"/>
    <mergeCell ref="A106:A110"/>
    <mergeCell ref="B106:B110"/>
    <mergeCell ref="C106:C110"/>
    <mergeCell ref="A111:A115"/>
    <mergeCell ref="B111:B115"/>
    <mergeCell ref="C111:C115"/>
    <mergeCell ref="A116:A120"/>
    <mergeCell ref="B116:B120"/>
    <mergeCell ref="C116:C120"/>
    <mergeCell ref="A121:A125"/>
    <mergeCell ref="B121:B125"/>
    <mergeCell ref="C121:C125"/>
    <mergeCell ref="A126:A130"/>
    <mergeCell ref="B126:B130"/>
    <mergeCell ref="C126:C130"/>
    <mergeCell ref="A131:A135"/>
    <mergeCell ref="B131:B135"/>
    <mergeCell ref="C131:C135"/>
    <mergeCell ref="A136:A140"/>
    <mergeCell ref="B136:B140"/>
    <mergeCell ref="C136:C140"/>
    <mergeCell ref="I136:J136"/>
    <mergeCell ref="A141:A145"/>
    <mergeCell ref="B141:B145"/>
    <mergeCell ref="C141:C145"/>
    <mergeCell ref="A166:A170"/>
    <mergeCell ref="B166:B170"/>
    <mergeCell ref="C166:C170"/>
    <mergeCell ref="A171:A175"/>
    <mergeCell ref="B171:B175"/>
    <mergeCell ref="A146:A150"/>
    <mergeCell ref="B146:B150"/>
    <mergeCell ref="C146:C150"/>
    <mergeCell ref="A151:A155"/>
    <mergeCell ref="B151:B155"/>
    <mergeCell ref="C151:C155"/>
    <mergeCell ref="C171:C175"/>
    <mergeCell ref="A156:A160"/>
    <mergeCell ref="B156:B160"/>
    <mergeCell ref="C156:C160"/>
    <mergeCell ref="A161:A165"/>
    <mergeCell ref="B161:B165"/>
    <mergeCell ref="C161:C165"/>
    <mergeCell ref="A191:A195"/>
    <mergeCell ref="B191:B195"/>
    <mergeCell ref="C191:C195"/>
    <mergeCell ref="A196:A200"/>
    <mergeCell ref="B196:B200"/>
    <mergeCell ref="C196:C200"/>
    <mergeCell ref="A176:A180"/>
    <mergeCell ref="B176:B180"/>
    <mergeCell ref="C176:C180"/>
    <mergeCell ref="A181:A185"/>
    <mergeCell ref="B181:B185"/>
    <mergeCell ref="C181:C185"/>
    <mergeCell ref="A186:A190"/>
    <mergeCell ref="B186:B190"/>
    <mergeCell ref="C186:C190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34"/>
  <sheetViews>
    <sheetView tabSelected="1" zoomScale="90" zoomScaleNormal="90" workbookViewId="0">
      <selection activeCell="F17" sqref="F17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8" width="17.140625" customWidth="1"/>
  </cols>
  <sheetData>
    <row r="1" spans="1:14" ht="69" customHeight="1" x14ac:dyDescent="0.25">
      <c r="E1" s="676" t="s">
        <v>125</v>
      </c>
      <c r="F1" s="676"/>
      <c r="G1" s="676"/>
      <c r="H1" s="676"/>
    </row>
    <row r="2" spans="1:14" s="447" customFormat="1" ht="18.75" customHeight="1" x14ac:dyDescent="0.25">
      <c r="A2" s="58"/>
      <c r="C2" s="449"/>
      <c r="D2" s="450"/>
      <c r="E2" s="450"/>
      <c r="F2" s="450"/>
      <c r="G2" s="450"/>
      <c r="H2" s="450"/>
    </row>
    <row r="3" spans="1:14" s="1" customFormat="1" ht="16.5" thickBot="1" x14ac:dyDescent="0.3">
      <c r="A3" s="57"/>
      <c r="B3" s="451" t="s">
        <v>23</v>
      </c>
      <c r="C3" s="451"/>
      <c r="D3" s="451"/>
      <c r="E3" s="451"/>
      <c r="F3" s="451"/>
      <c r="G3" s="451"/>
      <c r="H3" s="451"/>
    </row>
    <row r="4" spans="1:14" s="1" customFormat="1" ht="74.25" customHeight="1" thickBot="1" x14ac:dyDescent="0.3">
      <c r="A4" s="452" t="s">
        <v>0</v>
      </c>
      <c r="B4" s="518" t="s">
        <v>1</v>
      </c>
      <c r="C4" s="518" t="s">
        <v>2</v>
      </c>
      <c r="D4" s="518" t="s">
        <v>3</v>
      </c>
      <c r="E4" s="518" t="s">
        <v>4</v>
      </c>
      <c r="F4" s="613" t="s">
        <v>5</v>
      </c>
      <c r="G4" s="614"/>
      <c r="H4" s="615"/>
    </row>
    <row r="5" spans="1:14" s="1" customFormat="1" ht="15.75" thickBot="1" x14ac:dyDescent="0.3">
      <c r="A5" s="453"/>
      <c r="B5" s="519"/>
      <c r="C5" s="519"/>
      <c r="D5" s="519"/>
      <c r="E5" s="519"/>
      <c r="F5" s="287" t="s">
        <v>100</v>
      </c>
      <c r="G5" s="287" t="s">
        <v>42</v>
      </c>
      <c r="H5" s="287" t="s">
        <v>101</v>
      </c>
    </row>
    <row r="6" spans="1:14" s="1" customFormat="1" ht="15.75" thickBot="1" x14ac:dyDescent="0.3">
      <c r="A6" s="56" t="s">
        <v>90</v>
      </c>
      <c r="B6" s="288">
        <v>2</v>
      </c>
      <c r="C6" s="288">
        <v>3</v>
      </c>
      <c r="D6" s="121">
        <v>4</v>
      </c>
      <c r="E6" s="288">
        <v>5</v>
      </c>
      <c r="F6" s="288">
        <v>6</v>
      </c>
      <c r="G6" s="288">
        <v>7</v>
      </c>
      <c r="H6" s="288">
        <v>8</v>
      </c>
    </row>
    <row r="7" spans="1:14" s="1" customFormat="1" ht="16.5" customHeight="1" x14ac:dyDescent="0.25">
      <c r="A7" s="461"/>
      <c r="B7" s="464" t="s">
        <v>6</v>
      </c>
      <c r="C7" s="467" t="s">
        <v>25</v>
      </c>
      <c r="D7" s="251" t="s">
        <v>7</v>
      </c>
      <c r="E7" s="5">
        <f>F7+G7+H7</f>
        <v>612057.56972999999</v>
      </c>
      <c r="F7" s="6">
        <f>F8+F9+F10+F11</f>
        <v>230727.36033</v>
      </c>
      <c r="G7" s="6">
        <f t="shared" ref="G7:H7" si="0">G8+G9+G10+G11</f>
        <v>189984.80969999998</v>
      </c>
      <c r="H7" s="6">
        <f t="shared" si="0"/>
        <v>191345.39969999998</v>
      </c>
      <c r="I7" s="61"/>
      <c r="J7" s="61"/>
      <c r="K7" s="61"/>
      <c r="L7" s="61"/>
      <c r="N7" s="61"/>
    </row>
    <row r="8" spans="1:14" s="1" customFormat="1" x14ac:dyDescent="0.25">
      <c r="A8" s="462"/>
      <c r="B8" s="465"/>
      <c r="C8" s="468"/>
      <c r="D8" s="289" t="s">
        <v>86</v>
      </c>
      <c r="E8" s="8">
        <f t="shared" ref="E8:E36" si="1">F8+G8+H8</f>
        <v>138342.75052999999</v>
      </c>
      <c r="F8" s="8">
        <f>F13+F183+F63</f>
        <v>61295.950530000002</v>
      </c>
      <c r="G8" s="8">
        <f>G13+G183+G63</f>
        <v>37473.099999999991</v>
      </c>
      <c r="H8" s="65">
        <f>H13+H183+H63</f>
        <v>39573.699999999997</v>
      </c>
    </row>
    <row r="9" spans="1:14" s="1" customFormat="1" x14ac:dyDescent="0.25">
      <c r="A9" s="462"/>
      <c r="B9" s="465"/>
      <c r="C9" s="468"/>
      <c r="D9" s="289" t="s">
        <v>87</v>
      </c>
      <c r="E9" s="8">
        <f t="shared" si="1"/>
        <v>422162.15555000002</v>
      </c>
      <c r="F9" s="8">
        <f t="shared" ref="F9:H11" si="2">F14+F64+F184</f>
        <v>151757.62951</v>
      </c>
      <c r="G9" s="8">
        <f t="shared" si="2"/>
        <v>134643.60904000001</v>
      </c>
      <c r="H9" s="65">
        <f t="shared" si="2"/>
        <v>135760.91699999999</v>
      </c>
    </row>
    <row r="10" spans="1:14" s="1" customFormat="1" x14ac:dyDescent="0.25">
      <c r="A10" s="462"/>
      <c r="B10" s="465"/>
      <c r="C10" s="468"/>
      <c r="D10" s="289" t="s">
        <v>88</v>
      </c>
      <c r="E10" s="8">
        <f t="shared" si="1"/>
        <v>43051.843649999995</v>
      </c>
      <c r="F10" s="8">
        <f t="shared" si="2"/>
        <v>14840.170289999998</v>
      </c>
      <c r="G10" s="8">
        <f t="shared" si="2"/>
        <v>15034.490659999999</v>
      </c>
      <c r="H10" s="65">
        <f t="shared" si="2"/>
        <v>13177.182700000001</v>
      </c>
      <c r="N10" s="61"/>
    </row>
    <row r="11" spans="1:14" s="1" customFormat="1" ht="14.25" customHeight="1" thickBot="1" x14ac:dyDescent="0.3">
      <c r="A11" s="463"/>
      <c r="B11" s="466"/>
      <c r="C11" s="469"/>
      <c r="D11" s="290" t="s">
        <v>89</v>
      </c>
      <c r="E11" s="68">
        <f>F11+G11+H11</f>
        <v>8500.82</v>
      </c>
      <c r="F11" s="9">
        <f t="shared" si="2"/>
        <v>2833.61</v>
      </c>
      <c r="G11" s="9">
        <f t="shared" si="2"/>
        <v>2833.61</v>
      </c>
      <c r="H11" s="69">
        <f t="shared" si="2"/>
        <v>2833.6000000000004</v>
      </c>
    </row>
    <row r="12" spans="1:14" s="1" customFormat="1" ht="15" customHeight="1" x14ac:dyDescent="0.25">
      <c r="A12" s="470" t="s">
        <v>12</v>
      </c>
      <c r="B12" s="467" t="s">
        <v>13</v>
      </c>
      <c r="C12" s="467" t="s">
        <v>26</v>
      </c>
      <c r="D12" s="251" t="s">
        <v>7</v>
      </c>
      <c r="E12" s="5">
        <f>E17+E22+E27+E37+E42+E52+E47+E57</f>
        <v>113651.40351</v>
      </c>
      <c r="F12" s="5">
        <f>F17+F22+F27+F37+F42+F52+F47+F57</f>
        <v>44760.193510000005</v>
      </c>
      <c r="G12" s="5">
        <f>G17+G22+G27+G37+G42+G52+G47+G57</f>
        <v>33907.71</v>
      </c>
      <c r="H12" s="5">
        <f>H17+H22+H27+H37+H42+H52+H47+H57</f>
        <v>34983.5</v>
      </c>
    </row>
    <row r="13" spans="1:14" s="1" customFormat="1" ht="17.25" customHeight="1" x14ac:dyDescent="0.25">
      <c r="A13" s="471"/>
      <c r="B13" s="468"/>
      <c r="C13" s="468"/>
      <c r="D13" s="289" t="s">
        <v>86</v>
      </c>
      <c r="E13" s="8">
        <f>E18+E23+E28+E38+E43+E53+E48+E58</f>
        <v>41325.783510000001</v>
      </c>
      <c r="F13" s="8">
        <f>F18+F23+F28+F38+F43+F53+F48+F58</f>
        <v>17272.38351</v>
      </c>
      <c r="G13" s="8">
        <f t="shared" ref="G13:H13" si="3">G18+G23+G28+G38+G43+G53+G48+G58</f>
        <v>11488.8</v>
      </c>
      <c r="H13" s="8">
        <f t="shared" si="3"/>
        <v>12564.6</v>
      </c>
    </row>
    <row r="14" spans="1:14" s="1" customFormat="1" ht="17.25" customHeight="1" x14ac:dyDescent="0.25">
      <c r="A14" s="471"/>
      <c r="B14" s="468"/>
      <c r="C14" s="468"/>
      <c r="D14" s="289" t="s">
        <v>87</v>
      </c>
      <c r="E14" s="8">
        <f t="shared" ref="E14:H14" si="4">E19+E24+E29+E34+E39+E44+E54+E49+E59</f>
        <v>64632.700000000004</v>
      </c>
      <c r="F14" s="8">
        <f>F19+F24+F29+F34+F39+F44+F54+F49+F59</f>
        <v>24923.5</v>
      </c>
      <c r="G14" s="8">
        <f t="shared" si="4"/>
        <v>19854.600000000002</v>
      </c>
      <c r="H14" s="8">
        <f t="shared" si="4"/>
        <v>19854.600000000002</v>
      </c>
    </row>
    <row r="15" spans="1:14" s="1" customFormat="1" ht="15" customHeight="1" x14ac:dyDescent="0.25">
      <c r="A15" s="471"/>
      <c r="B15" s="468"/>
      <c r="C15" s="468"/>
      <c r="D15" s="289" t="s">
        <v>88</v>
      </c>
      <c r="E15" s="8">
        <f>E60</f>
        <v>0</v>
      </c>
      <c r="F15" s="8">
        <f>F60</f>
        <v>0</v>
      </c>
      <c r="G15" s="8">
        <f>G60</f>
        <v>0</v>
      </c>
      <c r="H15" s="8">
        <f>H60</f>
        <v>0</v>
      </c>
    </row>
    <row r="16" spans="1:14" s="1" customFormat="1" ht="26.25" customHeight="1" thickBot="1" x14ac:dyDescent="0.3">
      <c r="A16" s="472"/>
      <c r="B16" s="469"/>
      <c r="C16" s="469"/>
      <c r="D16" s="290" t="s">
        <v>89</v>
      </c>
      <c r="E16" s="70">
        <f>E21+E26+E31+E41+E46+E56+E51+E61</f>
        <v>7692.92</v>
      </c>
      <c r="F16" s="70">
        <f>F21+F26+F31+F41+F46+F56+F51+F61</f>
        <v>2564.31</v>
      </c>
      <c r="G16" s="70">
        <f t="shared" ref="G16:H16" si="5">G21+G26+G31+G41+G46+G56+G51+G61</f>
        <v>2564.31</v>
      </c>
      <c r="H16" s="70">
        <f t="shared" si="5"/>
        <v>2564.3000000000002</v>
      </c>
    </row>
    <row r="17" spans="1:8" s="351" customFormat="1" ht="17.25" customHeight="1" x14ac:dyDescent="0.25">
      <c r="A17" s="624" t="s">
        <v>18</v>
      </c>
      <c r="B17" s="627" t="s">
        <v>56</v>
      </c>
      <c r="C17" s="630" t="s">
        <v>25</v>
      </c>
      <c r="D17" s="361" t="s">
        <v>7</v>
      </c>
      <c r="E17" s="362">
        <f t="shared" si="1"/>
        <v>59919.500000000007</v>
      </c>
      <c r="F17" s="362">
        <f>F18+F19+F20+F21</f>
        <v>21222.7</v>
      </c>
      <c r="G17" s="362">
        <f>G18+G19+G20+G21</f>
        <v>19348.400000000001</v>
      </c>
      <c r="H17" s="363">
        <f>H18+H19+H20+H21</f>
        <v>19348.400000000001</v>
      </c>
    </row>
    <row r="18" spans="1:8" s="351" customFormat="1" ht="17.25" customHeight="1" x14ac:dyDescent="0.25">
      <c r="A18" s="625"/>
      <c r="B18" s="628"/>
      <c r="C18" s="631"/>
      <c r="D18" s="364" t="s">
        <v>86</v>
      </c>
      <c r="E18" s="365">
        <f t="shared" si="1"/>
        <v>0</v>
      </c>
      <c r="F18" s="366">
        <v>0</v>
      </c>
      <c r="G18" s="366">
        <v>0</v>
      </c>
      <c r="H18" s="367">
        <v>0</v>
      </c>
    </row>
    <row r="19" spans="1:8" s="351" customFormat="1" ht="17.25" customHeight="1" x14ac:dyDescent="0.25">
      <c r="A19" s="625"/>
      <c r="B19" s="628"/>
      <c r="C19" s="631"/>
      <c r="D19" s="364" t="s">
        <v>87</v>
      </c>
      <c r="E19" s="365">
        <f t="shared" si="1"/>
        <v>59919.500000000007</v>
      </c>
      <c r="F19" s="13">
        <f>19348.4+1874.3</f>
        <v>21222.7</v>
      </c>
      <c r="G19" s="366">
        <v>19348.400000000001</v>
      </c>
      <c r="H19" s="367">
        <v>19348.400000000001</v>
      </c>
    </row>
    <row r="20" spans="1:8" s="351" customFormat="1" ht="17.25" customHeight="1" x14ac:dyDescent="0.25">
      <c r="A20" s="625"/>
      <c r="B20" s="628"/>
      <c r="C20" s="631"/>
      <c r="D20" s="364" t="s">
        <v>88</v>
      </c>
      <c r="E20" s="365">
        <f t="shared" si="1"/>
        <v>0</v>
      </c>
      <c r="F20" s="366">
        <v>0</v>
      </c>
      <c r="G20" s="366">
        <v>0</v>
      </c>
      <c r="H20" s="367">
        <v>0</v>
      </c>
    </row>
    <row r="21" spans="1:8" s="351" customFormat="1" ht="17.25" customHeight="1" thickBot="1" x14ac:dyDescent="0.3">
      <c r="A21" s="626"/>
      <c r="B21" s="629"/>
      <c r="C21" s="632"/>
      <c r="D21" s="368" t="s">
        <v>89</v>
      </c>
      <c r="E21" s="369">
        <f t="shared" si="1"/>
        <v>0</v>
      </c>
      <c r="F21" s="370">
        <v>0</v>
      </c>
      <c r="G21" s="370">
        <v>0</v>
      </c>
      <c r="H21" s="371">
        <v>0</v>
      </c>
    </row>
    <row r="22" spans="1:8" s="351" customFormat="1" ht="17.25" customHeight="1" x14ac:dyDescent="0.25">
      <c r="A22" s="624" t="s">
        <v>21</v>
      </c>
      <c r="B22" s="627" t="s">
        <v>57</v>
      </c>
      <c r="C22" s="630" t="s">
        <v>26</v>
      </c>
      <c r="D22" s="361" t="s">
        <v>7</v>
      </c>
      <c r="E22" s="362">
        <f t="shared" si="1"/>
        <v>1518.6</v>
      </c>
      <c r="F22" s="362">
        <f>F23+F24+F25+F26</f>
        <v>506.2</v>
      </c>
      <c r="G22" s="362">
        <f>G23+G24+G25+G26</f>
        <v>506.2</v>
      </c>
      <c r="H22" s="363">
        <f>H23+H24+H25+H26</f>
        <v>506.2</v>
      </c>
    </row>
    <row r="23" spans="1:8" s="351" customFormat="1" ht="17.25" customHeight="1" x14ac:dyDescent="0.25">
      <c r="A23" s="625"/>
      <c r="B23" s="628"/>
      <c r="C23" s="631"/>
      <c r="D23" s="364" t="s">
        <v>86</v>
      </c>
      <c r="E23" s="365">
        <f t="shared" si="1"/>
        <v>0</v>
      </c>
      <c r="F23" s="366">
        <v>0</v>
      </c>
      <c r="G23" s="366">
        <v>0</v>
      </c>
      <c r="H23" s="367">
        <v>0</v>
      </c>
    </row>
    <row r="24" spans="1:8" s="351" customFormat="1" ht="17.25" customHeight="1" x14ac:dyDescent="0.25">
      <c r="A24" s="625"/>
      <c r="B24" s="628"/>
      <c r="C24" s="631"/>
      <c r="D24" s="364" t="s">
        <v>87</v>
      </c>
      <c r="E24" s="365">
        <f t="shared" si="1"/>
        <v>1518.6</v>
      </c>
      <c r="F24" s="366">
        <v>506.2</v>
      </c>
      <c r="G24" s="366">
        <v>506.2</v>
      </c>
      <c r="H24" s="366">
        <v>506.2</v>
      </c>
    </row>
    <row r="25" spans="1:8" s="351" customFormat="1" ht="17.25" customHeight="1" x14ac:dyDescent="0.25">
      <c r="A25" s="625"/>
      <c r="B25" s="628"/>
      <c r="C25" s="631"/>
      <c r="D25" s="364" t="s">
        <v>88</v>
      </c>
      <c r="E25" s="365">
        <f t="shared" si="1"/>
        <v>0</v>
      </c>
      <c r="F25" s="366">
        <v>0</v>
      </c>
      <c r="G25" s="366">
        <v>0</v>
      </c>
      <c r="H25" s="367">
        <v>0</v>
      </c>
    </row>
    <row r="26" spans="1:8" s="351" customFormat="1" ht="15.75" thickBot="1" x14ac:dyDescent="0.3">
      <c r="A26" s="626"/>
      <c r="B26" s="629"/>
      <c r="C26" s="632"/>
      <c r="D26" s="368" t="s">
        <v>89</v>
      </c>
      <c r="E26" s="369">
        <f t="shared" si="1"/>
        <v>0</v>
      </c>
      <c r="F26" s="370">
        <v>0</v>
      </c>
      <c r="G26" s="370">
        <v>0</v>
      </c>
      <c r="H26" s="371">
        <v>0</v>
      </c>
    </row>
    <row r="27" spans="1:8" s="351" customFormat="1" ht="17.25" customHeight="1" x14ac:dyDescent="0.25">
      <c r="A27" s="624" t="s">
        <v>22</v>
      </c>
      <c r="B27" s="627" t="s">
        <v>58</v>
      </c>
      <c r="C27" s="630" t="s">
        <v>26</v>
      </c>
      <c r="D27" s="361" t="s">
        <v>7</v>
      </c>
      <c r="E27" s="372">
        <f>F27+G27+H27</f>
        <v>48731.32</v>
      </c>
      <c r="F27" s="362">
        <f>F28+F29+F30+F31</f>
        <v>19549.310000000001</v>
      </c>
      <c r="G27" s="362">
        <f>G28+G29+G30+G31</f>
        <v>14053.109999999999</v>
      </c>
      <c r="H27" s="363">
        <f>H28+H29+H30+H31</f>
        <v>15128.900000000001</v>
      </c>
    </row>
    <row r="28" spans="1:8" s="351" customFormat="1" ht="14.25" customHeight="1" x14ac:dyDescent="0.25">
      <c r="A28" s="625"/>
      <c r="B28" s="628"/>
      <c r="C28" s="631"/>
      <c r="D28" s="364" t="s">
        <v>86</v>
      </c>
      <c r="E28" s="365">
        <f>F28+G28+H28</f>
        <v>41038.400000000001</v>
      </c>
      <c r="F28" s="448">
        <f>13397.3+F33+530.2+1049.9+1838.6</f>
        <v>16985</v>
      </c>
      <c r="G28" s="366">
        <f>11319.8+G33</f>
        <v>11488.8</v>
      </c>
      <c r="H28" s="366">
        <f>12395.6+H33</f>
        <v>12564.6</v>
      </c>
    </row>
    <row r="29" spans="1:8" s="351" customFormat="1" ht="14.25" customHeight="1" x14ac:dyDescent="0.25">
      <c r="A29" s="625"/>
      <c r="B29" s="628"/>
      <c r="C29" s="631"/>
      <c r="D29" s="364" t="s">
        <v>87</v>
      </c>
      <c r="E29" s="365">
        <f>F29+G29+H29</f>
        <v>0</v>
      </c>
      <c r="F29" s="366">
        <v>0</v>
      </c>
      <c r="G29" s="366">
        <v>0</v>
      </c>
      <c r="H29" s="367">
        <v>0</v>
      </c>
    </row>
    <row r="30" spans="1:8" s="351" customFormat="1" ht="15" customHeight="1" x14ac:dyDescent="0.25">
      <c r="A30" s="625"/>
      <c r="B30" s="628"/>
      <c r="C30" s="631"/>
      <c r="D30" s="364" t="s">
        <v>88</v>
      </c>
      <c r="E30" s="365">
        <f>F30+G30+H30</f>
        <v>0</v>
      </c>
      <c r="F30" s="366">
        <v>0</v>
      </c>
      <c r="G30" s="366">
        <v>0</v>
      </c>
      <c r="H30" s="367">
        <v>0</v>
      </c>
    </row>
    <row r="31" spans="1:8" s="351" customFormat="1" ht="15.75" customHeight="1" thickBot="1" x14ac:dyDescent="0.3">
      <c r="A31" s="626"/>
      <c r="B31" s="629"/>
      <c r="C31" s="632"/>
      <c r="D31" s="368" t="s">
        <v>89</v>
      </c>
      <c r="E31" s="373">
        <f>F31+G31+H31</f>
        <v>7692.92</v>
      </c>
      <c r="F31" s="370">
        <f>F36+0</f>
        <v>2564.31</v>
      </c>
      <c r="G31" s="370">
        <f t="shared" ref="G31:H31" si="6">G36+0</f>
        <v>2564.31</v>
      </c>
      <c r="H31" s="370">
        <f t="shared" si="6"/>
        <v>2564.3000000000002</v>
      </c>
    </row>
    <row r="32" spans="1:8" s="351" customFormat="1" ht="14.25" customHeight="1" x14ac:dyDescent="0.25">
      <c r="A32" s="624" t="s">
        <v>109</v>
      </c>
      <c r="B32" s="634" t="s">
        <v>110</v>
      </c>
      <c r="C32" s="630" t="s">
        <v>26</v>
      </c>
      <c r="D32" s="361" t="s">
        <v>7</v>
      </c>
      <c r="E32" s="362">
        <f t="shared" si="1"/>
        <v>8199.92</v>
      </c>
      <c r="F32" s="362">
        <f>F33+F34+F35+F36</f>
        <v>2733.31</v>
      </c>
      <c r="G32" s="362">
        <f>G33+G34+G35+G36</f>
        <v>2733.31</v>
      </c>
      <c r="H32" s="363">
        <f>H33+H34+H35+H36</f>
        <v>2733.3</v>
      </c>
    </row>
    <row r="33" spans="1:8" s="351" customFormat="1" ht="16.5" customHeight="1" x14ac:dyDescent="0.25">
      <c r="A33" s="625"/>
      <c r="B33" s="635"/>
      <c r="C33" s="631"/>
      <c r="D33" s="364" t="s">
        <v>86</v>
      </c>
      <c r="E33" s="365">
        <f t="shared" si="1"/>
        <v>507</v>
      </c>
      <c r="F33" s="366">
        <v>169</v>
      </c>
      <c r="G33" s="366">
        <v>169</v>
      </c>
      <c r="H33" s="367">
        <v>169</v>
      </c>
    </row>
    <row r="34" spans="1:8" s="351" customFormat="1" x14ac:dyDescent="0.25">
      <c r="A34" s="625"/>
      <c r="B34" s="635"/>
      <c r="C34" s="631"/>
      <c r="D34" s="364" t="s">
        <v>87</v>
      </c>
      <c r="E34" s="365">
        <f t="shared" si="1"/>
        <v>0</v>
      </c>
      <c r="F34" s="366">
        <v>0</v>
      </c>
      <c r="G34" s="366">
        <v>0</v>
      </c>
      <c r="H34" s="367">
        <v>0</v>
      </c>
    </row>
    <row r="35" spans="1:8" s="351" customFormat="1" x14ac:dyDescent="0.25">
      <c r="A35" s="625"/>
      <c r="B35" s="635"/>
      <c r="C35" s="631"/>
      <c r="D35" s="364" t="s">
        <v>88</v>
      </c>
      <c r="E35" s="365">
        <f t="shared" si="1"/>
        <v>0</v>
      </c>
      <c r="F35" s="366">
        <v>0</v>
      </c>
      <c r="G35" s="366">
        <v>0</v>
      </c>
      <c r="H35" s="367">
        <v>0</v>
      </c>
    </row>
    <row r="36" spans="1:8" s="351" customFormat="1" ht="15.75" thickBot="1" x14ac:dyDescent="0.3">
      <c r="A36" s="626"/>
      <c r="B36" s="647"/>
      <c r="C36" s="632"/>
      <c r="D36" s="368" t="s">
        <v>89</v>
      </c>
      <c r="E36" s="374">
        <f t="shared" si="1"/>
        <v>7692.92</v>
      </c>
      <c r="F36" s="375">
        <v>2564.31</v>
      </c>
      <c r="G36" s="375">
        <v>2564.31</v>
      </c>
      <c r="H36" s="376">
        <v>2564.3000000000002</v>
      </c>
    </row>
    <row r="37" spans="1:8" s="351" customFormat="1" ht="16.5" customHeight="1" x14ac:dyDescent="0.25">
      <c r="A37" s="624" t="s">
        <v>111</v>
      </c>
      <c r="B37" s="634" t="s">
        <v>59</v>
      </c>
      <c r="C37" s="630" t="s">
        <v>26</v>
      </c>
      <c r="D37" s="361" t="s">
        <v>7</v>
      </c>
      <c r="E37" s="435">
        <f>F37+G37+H37</f>
        <v>3092.7835100000002</v>
      </c>
      <c r="F37" s="435">
        <f>F38+F39+F40+F41</f>
        <v>3092.7835100000002</v>
      </c>
      <c r="G37" s="362">
        <f>G38+G39+G40+G41</f>
        <v>0</v>
      </c>
      <c r="H37" s="363">
        <f>H38+H39+H40+H41</f>
        <v>0</v>
      </c>
    </row>
    <row r="38" spans="1:8" s="351" customFormat="1" ht="15.75" customHeight="1" x14ac:dyDescent="0.25">
      <c r="A38" s="625"/>
      <c r="B38" s="635"/>
      <c r="C38" s="631"/>
      <c r="D38" s="364" t="s">
        <v>86</v>
      </c>
      <c r="E38" s="434">
        <f>F38+G38+H38</f>
        <v>92.783510000000007</v>
      </c>
      <c r="F38" s="439">
        <v>92.783510000000007</v>
      </c>
      <c r="G38" s="366">
        <v>0</v>
      </c>
      <c r="H38" s="367">
        <v>0</v>
      </c>
    </row>
    <row r="39" spans="1:8" s="351" customFormat="1" x14ac:dyDescent="0.25">
      <c r="A39" s="625"/>
      <c r="B39" s="635"/>
      <c r="C39" s="631"/>
      <c r="D39" s="364" t="s">
        <v>87</v>
      </c>
      <c r="E39" s="365">
        <f>F39+G39+H39</f>
        <v>3000</v>
      </c>
      <c r="F39" s="366">
        <v>3000</v>
      </c>
      <c r="G39" s="366">
        <v>0</v>
      </c>
      <c r="H39" s="367">
        <v>0</v>
      </c>
    </row>
    <row r="40" spans="1:8" s="351" customFormat="1" x14ac:dyDescent="0.25">
      <c r="A40" s="625"/>
      <c r="B40" s="635"/>
      <c r="C40" s="631"/>
      <c r="D40" s="364" t="s">
        <v>88</v>
      </c>
      <c r="E40" s="365">
        <f>F40+G40+H40</f>
        <v>0</v>
      </c>
      <c r="F40" s="366">
        <v>0</v>
      </c>
      <c r="G40" s="366">
        <v>0</v>
      </c>
      <c r="H40" s="367">
        <v>0</v>
      </c>
    </row>
    <row r="41" spans="1:8" s="351" customFormat="1" ht="15.75" thickBot="1" x14ac:dyDescent="0.3">
      <c r="A41" s="633"/>
      <c r="B41" s="636"/>
      <c r="C41" s="637"/>
      <c r="D41" s="368" t="s">
        <v>89</v>
      </c>
      <c r="E41" s="374">
        <f>F41+G41+H41</f>
        <v>0</v>
      </c>
      <c r="F41" s="375">
        <v>0</v>
      </c>
      <c r="G41" s="375">
        <v>0</v>
      </c>
      <c r="H41" s="376">
        <v>0</v>
      </c>
    </row>
    <row r="42" spans="1:8" s="351" customFormat="1" ht="16.5" customHeight="1" x14ac:dyDescent="0.25">
      <c r="A42" s="638" t="s">
        <v>112</v>
      </c>
      <c r="B42" s="641" t="s">
        <v>93</v>
      </c>
      <c r="C42" s="644" t="s">
        <v>30</v>
      </c>
      <c r="D42" s="361" t="s">
        <v>7</v>
      </c>
      <c r="E42" s="377">
        <f t="shared" ref="E42:E56" si="7">G42+H42+F42</f>
        <v>0</v>
      </c>
      <c r="F42" s="377">
        <f>F43+F44+F45+F46</f>
        <v>0</v>
      </c>
      <c r="G42" s="377">
        <f>G43+G44+G45+G46</f>
        <v>0</v>
      </c>
      <c r="H42" s="378">
        <f>H43+H44+H45+H46</f>
        <v>0</v>
      </c>
    </row>
    <row r="43" spans="1:8" s="351" customFormat="1" ht="16.5" customHeight="1" x14ac:dyDescent="0.25">
      <c r="A43" s="639"/>
      <c r="B43" s="642"/>
      <c r="C43" s="645"/>
      <c r="D43" s="364" t="s">
        <v>86</v>
      </c>
      <c r="E43" s="379">
        <f t="shared" si="7"/>
        <v>0</v>
      </c>
      <c r="F43" s="380">
        <v>0</v>
      </c>
      <c r="G43" s="380">
        <v>0</v>
      </c>
      <c r="H43" s="381">
        <v>0</v>
      </c>
    </row>
    <row r="44" spans="1:8" s="351" customFormat="1" ht="15.75" customHeight="1" x14ac:dyDescent="0.25">
      <c r="A44" s="639"/>
      <c r="B44" s="642"/>
      <c r="C44" s="645"/>
      <c r="D44" s="364" t="s">
        <v>87</v>
      </c>
      <c r="E44" s="379">
        <f t="shared" si="7"/>
        <v>0</v>
      </c>
      <c r="F44" s="380">
        <v>0</v>
      </c>
      <c r="G44" s="380">
        <v>0</v>
      </c>
      <c r="H44" s="381">
        <v>0</v>
      </c>
    </row>
    <row r="45" spans="1:8" s="351" customFormat="1" ht="16.5" customHeight="1" x14ac:dyDescent="0.25">
      <c r="A45" s="639"/>
      <c r="B45" s="642"/>
      <c r="C45" s="645"/>
      <c r="D45" s="364" t="s">
        <v>88</v>
      </c>
      <c r="E45" s="379">
        <f t="shared" si="7"/>
        <v>0</v>
      </c>
      <c r="F45" s="380">
        <v>0</v>
      </c>
      <c r="G45" s="380">
        <v>0</v>
      </c>
      <c r="H45" s="381">
        <v>0</v>
      </c>
    </row>
    <row r="46" spans="1:8" s="351" customFormat="1" ht="15.75" customHeight="1" thickBot="1" x14ac:dyDescent="0.3">
      <c r="A46" s="640"/>
      <c r="B46" s="643"/>
      <c r="C46" s="646"/>
      <c r="D46" s="368" t="s">
        <v>89</v>
      </c>
      <c r="E46" s="382">
        <f t="shared" si="7"/>
        <v>0</v>
      </c>
      <c r="F46" s="383">
        <v>0</v>
      </c>
      <c r="G46" s="383">
        <v>0</v>
      </c>
      <c r="H46" s="384">
        <v>0</v>
      </c>
    </row>
    <row r="47" spans="1:8" s="351" customFormat="1" ht="16.5" customHeight="1" x14ac:dyDescent="0.25">
      <c r="A47" s="638" t="s">
        <v>77</v>
      </c>
      <c r="B47" s="641" t="s">
        <v>76</v>
      </c>
      <c r="C47" s="644" t="s">
        <v>30</v>
      </c>
      <c r="D47" s="361" t="s">
        <v>7</v>
      </c>
      <c r="E47" s="377">
        <f>G47+H47+F47</f>
        <v>389.2</v>
      </c>
      <c r="F47" s="377">
        <f>F48+F49+F50+F51</f>
        <v>389.2</v>
      </c>
      <c r="G47" s="377">
        <f>G48+G49+G50+G51</f>
        <v>0</v>
      </c>
      <c r="H47" s="378">
        <f>H48+H49+H50+H51</f>
        <v>0</v>
      </c>
    </row>
    <row r="48" spans="1:8" s="351" customFormat="1" ht="16.5" customHeight="1" x14ac:dyDescent="0.25">
      <c r="A48" s="639"/>
      <c r="B48" s="642"/>
      <c r="C48" s="645"/>
      <c r="D48" s="364" t="s">
        <v>86</v>
      </c>
      <c r="E48" s="379">
        <f>G48+H48+F48</f>
        <v>194.6</v>
      </c>
      <c r="F48" s="298">
        <v>194.6</v>
      </c>
      <c r="G48" s="380">
        <v>0</v>
      </c>
      <c r="H48" s="381">
        <v>0</v>
      </c>
    </row>
    <row r="49" spans="1:10" s="351" customFormat="1" ht="15.75" customHeight="1" x14ac:dyDescent="0.25">
      <c r="A49" s="639"/>
      <c r="B49" s="642"/>
      <c r="C49" s="645"/>
      <c r="D49" s="364" t="s">
        <v>87</v>
      </c>
      <c r="E49" s="379">
        <f>G49+H49+F49</f>
        <v>194.6</v>
      </c>
      <c r="F49" s="380">
        <v>194.6</v>
      </c>
      <c r="G49" s="380">
        <v>0</v>
      </c>
      <c r="H49" s="381">
        <v>0</v>
      </c>
    </row>
    <row r="50" spans="1:10" s="351" customFormat="1" ht="16.5" customHeight="1" x14ac:dyDescent="0.25">
      <c r="A50" s="639"/>
      <c r="B50" s="642"/>
      <c r="C50" s="645"/>
      <c r="D50" s="364" t="s">
        <v>88</v>
      </c>
      <c r="E50" s="379">
        <f>G50+H50+F50</f>
        <v>0</v>
      </c>
      <c r="F50" s="380">
        <v>0</v>
      </c>
      <c r="G50" s="380">
        <v>0</v>
      </c>
      <c r="H50" s="381">
        <v>0</v>
      </c>
    </row>
    <row r="51" spans="1:10" s="351" customFormat="1" ht="15.75" customHeight="1" thickBot="1" x14ac:dyDescent="0.3">
      <c r="A51" s="640"/>
      <c r="B51" s="643"/>
      <c r="C51" s="646"/>
      <c r="D51" s="368" t="s">
        <v>89</v>
      </c>
      <c r="E51" s="382">
        <f>G51+H51+F51</f>
        <v>0</v>
      </c>
      <c r="F51" s="383">
        <v>0</v>
      </c>
      <c r="G51" s="383">
        <v>0</v>
      </c>
      <c r="H51" s="384">
        <v>0</v>
      </c>
    </row>
    <row r="52" spans="1:10" s="351" customFormat="1" ht="16.5" customHeight="1" x14ac:dyDescent="0.25">
      <c r="A52" s="638" t="s">
        <v>92</v>
      </c>
      <c r="B52" s="641" t="s">
        <v>97</v>
      </c>
      <c r="C52" s="644" t="s">
        <v>30</v>
      </c>
      <c r="D52" s="361" t="s">
        <v>7</v>
      </c>
      <c r="E52" s="377">
        <f t="shared" si="7"/>
        <v>0</v>
      </c>
      <c r="F52" s="377">
        <f>F53+F54+F55+F56</f>
        <v>0</v>
      </c>
      <c r="G52" s="377">
        <f>G53+G54+G55+G56</f>
        <v>0</v>
      </c>
      <c r="H52" s="378">
        <f>H53+H54+H55+H56</f>
        <v>0</v>
      </c>
    </row>
    <row r="53" spans="1:10" s="351" customFormat="1" ht="16.5" customHeight="1" x14ac:dyDescent="0.25">
      <c r="A53" s="639"/>
      <c r="B53" s="642"/>
      <c r="C53" s="645"/>
      <c r="D53" s="364" t="s">
        <v>86</v>
      </c>
      <c r="E53" s="379">
        <f t="shared" si="7"/>
        <v>0</v>
      </c>
      <c r="F53" s="380">
        <v>0</v>
      </c>
      <c r="G53" s="380">
        <v>0</v>
      </c>
      <c r="H53" s="381">
        <v>0</v>
      </c>
    </row>
    <row r="54" spans="1:10" s="351" customFormat="1" ht="15.75" customHeight="1" x14ac:dyDescent="0.25">
      <c r="A54" s="639"/>
      <c r="B54" s="642"/>
      <c r="C54" s="645"/>
      <c r="D54" s="364" t="s">
        <v>87</v>
      </c>
      <c r="E54" s="379">
        <f t="shared" si="7"/>
        <v>0</v>
      </c>
      <c r="F54" s="380">
        <v>0</v>
      </c>
      <c r="G54" s="380">
        <v>0</v>
      </c>
      <c r="H54" s="381">
        <v>0</v>
      </c>
    </row>
    <row r="55" spans="1:10" s="351" customFormat="1" ht="16.5" customHeight="1" x14ac:dyDescent="0.25">
      <c r="A55" s="639"/>
      <c r="B55" s="642"/>
      <c r="C55" s="645"/>
      <c r="D55" s="364" t="s">
        <v>88</v>
      </c>
      <c r="E55" s="379">
        <f t="shared" si="7"/>
        <v>0</v>
      </c>
      <c r="F55" s="380">
        <v>0</v>
      </c>
      <c r="G55" s="380">
        <v>0</v>
      </c>
      <c r="H55" s="381">
        <v>0</v>
      </c>
    </row>
    <row r="56" spans="1:10" s="351" customFormat="1" ht="24" customHeight="1" thickBot="1" x14ac:dyDescent="0.3">
      <c r="A56" s="640"/>
      <c r="B56" s="643"/>
      <c r="C56" s="646"/>
      <c r="D56" s="368" t="s">
        <v>89</v>
      </c>
      <c r="E56" s="382">
        <f t="shared" si="7"/>
        <v>0</v>
      </c>
      <c r="F56" s="383">
        <v>0</v>
      </c>
      <c r="G56" s="383">
        <v>0</v>
      </c>
      <c r="H56" s="384">
        <v>0</v>
      </c>
    </row>
    <row r="57" spans="1:10" s="351" customFormat="1" ht="16.5" customHeight="1" x14ac:dyDescent="0.25">
      <c r="A57" s="657" t="s">
        <v>113</v>
      </c>
      <c r="B57" s="660" t="s">
        <v>99</v>
      </c>
      <c r="C57" s="663" t="s">
        <v>30</v>
      </c>
      <c r="D57" s="385" t="s">
        <v>7</v>
      </c>
      <c r="E57" s="386">
        <f>G57+H57+F57</f>
        <v>0</v>
      </c>
      <c r="F57" s="386">
        <f>F58+F59+F60+F61</f>
        <v>0</v>
      </c>
      <c r="G57" s="386">
        <f>G58+G59+G60+G61</f>
        <v>0</v>
      </c>
      <c r="H57" s="387">
        <f>H58+H59+H60+H61</f>
        <v>0</v>
      </c>
    </row>
    <row r="58" spans="1:10" s="351" customFormat="1" ht="15" customHeight="1" x14ac:dyDescent="0.25">
      <c r="A58" s="658"/>
      <c r="B58" s="661"/>
      <c r="C58" s="664"/>
      <c r="D58" s="364" t="s">
        <v>86</v>
      </c>
      <c r="E58" s="352">
        <f>G58+H58+F58</f>
        <v>0</v>
      </c>
      <c r="F58" s="353">
        <v>0</v>
      </c>
      <c r="G58" s="353">
        <v>0</v>
      </c>
      <c r="H58" s="357">
        <v>0</v>
      </c>
    </row>
    <row r="59" spans="1:10" s="351" customFormat="1" ht="15.75" customHeight="1" x14ac:dyDescent="0.25">
      <c r="A59" s="658"/>
      <c r="B59" s="661"/>
      <c r="C59" s="664"/>
      <c r="D59" s="364" t="s">
        <v>87</v>
      </c>
      <c r="E59" s="352">
        <f>G59+H59+F59</f>
        <v>0</v>
      </c>
      <c r="F59" s="353">
        <v>0</v>
      </c>
      <c r="G59" s="353">
        <v>0</v>
      </c>
      <c r="H59" s="357">
        <v>0</v>
      </c>
    </row>
    <row r="60" spans="1:10" s="351" customFormat="1" ht="15.75" customHeight="1" x14ac:dyDescent="0.25">
      <c r="A60" s="658"/>
      <c r="B60" s="661"/>
      <c r="C60" s="664"/>
      <c r="D60" s="364" t="s">
        <v>88</v>
      </c>
      <c r="E60" s="352">
        <f>G60+H60+F60</f>
        <v>0</v>
      </c>
      <c r="F60" s="353">
        <v>0</v>
      </c>
      <c r="G60" s="353">
        <v>0</v>
      </c>
      <c r="H60" s="357">
        <v>0</v>
      </c>
    </row>
    <row r="61" spans="1:10" s="351" customFormat="1" ht="15.75" customHeight="1" thickBot="1" x14ac:dyDescent="0.3">
      <c r="A61" s="659"/>
      <c r="B61" s="662"/>
      <c r="C61" s="665"/>
      <c r="D61" s="368" t="s">
        <v>89</v>
      </c>
      <c r="E61" s="358">
        <f>G61+H61+F61</f>
        <v>0</v>
      </c>
      <c r="F61" s="359">
        <v>0</v>
      </c>
      <c r="G61" s="359">
        <v>0</v>
      </c>
      <c r="H61" s="360">
        <v>0</v>
      </c>
    </row>
    <row r="62" spans="1:10" s="351" customFormat="1" ht="17.25" customHeight="1" x14ac:dyDescent="0.25">
      <c r="A62" s="648" t="s">
        <v>14</v>
      </c>
      <c r="B62" s="651" t="s">
        <v>15</v>
      </c>
      <c r="C62" s="654" t="s">
        <v>27</v>
      </c>
      <c r="D62" s="388" t="s">
        <v>7</v>
      </c>
      <c r="E62" s="5">
        <f>E67+E72+E77+E92+E97+E102+E107+E112+E117+E122+E127+E132+E137+E142+E147+E152+E157+E162+E167+E172+E177</f>
        <v>472201.46622</v>
      </c>
      <c r="F62" s="5">
        <f>F67+F72+F77+F92+F97+F102+F107+F112+F117+F122+F127+F132+F137+F142+F147+F152+F157+F162+F167+F172+F177</f>
        <v>174234.16681999998</v>
      </c>
      <c r="G62" s="372">
        <f>G67+G72+G77+G92+G97+G102+G107+G112+G117+G122+G127+G132+G137+G142+G147+G152+G157+G162+G167+G172+G177</f>
        <v>149019.99969999999</v>
      </c>
      <c r="H62" s="372">
        <f>H67+H72+H77+H92+H97+H102+H107+H112+H117+H122+H127+H132+H137+H142+H147+H152+H157+H162+H167+H172+H177</f>
        <v>148947.29969999997</v>
      </c>
      <c r="J62" s="433"/>
    </row>
    <row r="63" spans="1:10" s="351" customFormat="1" ht="17.25" customHeight="1" x14ac:dyDescent="0.25">
      <c r="A63" s="649"/>
      <c r="B63" s="652"/>
      <c r="C63" s="655"/>
      <c r="D63" s="389" t="s">
        <v>86</v>
      </c>
      <c r="E63" s="365">
        <f>E68+E73+E78+E93+E98+E103+E108+E113+E118+E123+E128+E133+E138+E143+E148+E153+E158+E163+E168+E178</f>
        <v>73095.26701999997</v>
      </c>
      <c r="F63" s="8">
        <f>F68+F73+F78+F93+F98+F103+F108+F113+F118+F123+F128+F133+F138+F143+F148+F153+F158+F163+F168+F173+F178</f>
        <v>34573.567020000002</v>
      </c>
      <c r="G63" s="365">
        <f>G68+G73+G78+G93+G98+G103+G108+G113+G118+G123+G128+G133+G138+G143+G148+G153+G158+G163+G168+G173+G178</f>
        <v>18927.199999999997</v>
      </c>
      <c r="H63" s="365">
        <f>H68+H73+H78+H93+H98+H103+H108+H113+H118+H123+H128+H133+H138+H143+H148+H153+H158+H163+H168+H173+H178</f>
        <v>19594.499999999996</v>
      </c>
    </row>
    <row r="64" spans="1:10" s="351" customFormat="1" ht="16.5" customHeight="1" x14ac:dyDescent="0.25">
      <c r="A64" s="649"/>
      <c r="B64" s="652"/>
      <c r="C64" s="655"/>
      <c r="D64" s="389" t="s">
        <v>87</v>
      </c>
      <c r="E64" s="365">
        <f t="shared" ref="E64:H66" si="8">E69+E74+E79+E84+E94+E99+E104+E109+E114+E119+E124+E129+E134+E139+E144+E149+E154+E159+E164+E89+E169+E174+E179</f>
        <v>355246.45555000001</v>
      </c>
      <c r="F64" s="8">
        <f>F69+F74+F79+F84+F94+F99+F104+F109+F114+F119+F124+F129+F134+F139+F144+F149+F154+F159+F164+F89+F169+F174+F179</f>
        <v>124551.12951000001</v>
      </c>
      <c r="G64" s="365">
        <f t="shared" si="8"/>
        <v>114789.00904</v>
      </c>
      <c r="H64" s="365">
        <f t="shared" si="8"/>
        <v>115906.317</v>
      </c>
    </row>
    <row r="65" spans="1:8" s="351" customFormat="1" ht="17.25" customHeight="1" x14ac:dyDescent="0.25">
      <c r="A65" s="649"/>
      <c r="B65" s="652"/>
      <c r="C65" s="655"/>
      <c r="D65" s="389" t="s">
        <v>88</v>
      </c>
      <c r="E65" s="365">
        <f t="shared" si="8"/>
        <v>43051.843649999995</v>
      </c>
      <c r="F65" s="8">
        <f t="shared" si="8"/>
        <v>14840.170289999998</v>
      </c>
      <c r="G65" s="365">
        <f t="shared" si="8"/>
        <v>15034.490659999999</v>
      </c>
      <c r="H65" s="365">
        <f t="shared" si="8"/>
        <v>13177.182700000001</v>
      </c>
    </row>
    <row r="66" spans="1:8" s="351" customFormat="1" ht="15" customHeight="1" thickBot="1" x14ac:dyDescent="0.3">
      <c r="A66" s="650"/>
      <c r="B66" s="653"/>
      <c r="C66" s="656"/>
      <c r="D66" s="390" t="s">
        <v>89</v>
      </c>
      <c r="E66" s="70">
        <f t="shared" si="8"/>
        <v>807.90000000000009</v>
      </c>
      <c r="F66" s="391">
        <f t="shared" si="8"/>
        <v>269.3</v>
      </c>
      <c r="G66" s="391">
        <f t="shared" si="8"/>
        <v>269.3</v>
      </c>
      <c r="H66" s="391">
        <f t="shared" si="8"/>
        <v>269.3</v>
      </c>
    </row>
    <row r="67" spans="1:8" s="351" customFormat="1" ht="17.25" customHeight="1" x14ac:dyDescent="0.25">
      <c r="A67" s="624" t="s">
        <v>16</v>
      </c>
      <c r="B67" s="627" t="s">
        <v>61</v>
      </c>
      <c r="C67" s="630" t="s">
        <v>28</v>
      </c>
      <c r="D67" s="361" t="s">
        <v>7</v>
      </c>
      <c r="E67" s="392">
        <f>G67+H67+F67</f>
        <v>299996.09999999998</v>
      </c>
      <c r="F67" s="392">
        <f>F68+F69+F70+F71</f>
        <v>102479.7</v>
      </c>
      <c r="G67" s="392">
        <f>G68+G69+G70+G71</f>
        <v>98758.2</v>
      </c>
      <c r="H67" s="393">
        <f>H68+H69+H70+H71</f>
        <v>98758.2</v>
      </c>
    </row>
    <row r="68" spans="1:8" s="351" customFormat="1" ht="17.25" customHeight="1" x14ac:dyDescent="0.25">
      <c r="A68" s="625"/>
      <c r="B68" s="628"/>
      <c r="C68" s="631"/>
      <c r="D68" s="364" t="s">
        <v>86</v>
      </c>
      <c r="E68" s="394">
        <f>G68+H68+F68</f>
        <v>0</v>
      </c>
      <c r="F68" s="366">
        <v>0</v>
      </c>
      <c r="G68" s="366">
        <v>0</v>
      </c>
      <c r="H68" s="367">
        <v>0</v>
      </c>
    </row>
    <row r="69" spans="1:8" s="351" customFormat="1" ht="18" customHeight="1" x14ac:dyDescent="0.25">
      <c r="A69" s="625"/>
      <c r="B69" s="628"/>
      <c r="C69" s="631"/>
      <c r="D69" s="364" t="s">
        <v>87</v>
      </c>
      <c r="E69" s="394">
        <f>G69+H69+F69</f>
        <v>299996.09999999998</v>
      </c>
      <c r="F69" s="13">
        <f>98758.2+3721.5</f>
        <v>102479.7</v>
      </c>
      <c r="G69" s="366">
        <v>98758.2</v>
      </c>
      <c r="H69" s="367">
        <v>98758.2</v>
      </c>
    </row>
    <row r="70" spans="1:8" s="351" customFormat="1" ht="18.75" customHeight="1" x14ac:dyDescent="0.25">
      <c r="A70" s="625"/>
      <c r="B70" s="628"/>
      <c r="C70" s="631"/>
      <c r="D70" s="364" t="s">
        <v>88</v>
      </c>
      <c r="E70" s="394">
        <f>G70+H70+F70</f>
        <v>0</v>
      </c>
      <c r="F70" s="366">
        <v>0</v>
      </c>
      <c r="G70" s="366">
        <v>0</v>
      </c>
      <c r="H70" s="367">
        <v>0</v>
      </c>
    </row>
    <row r="71" spans="1:8" s="351" customFormat="1" ht="18" customHeight="1" thickBot="1" x14ac:dyDescent="0.3">
      <c r="A71" s="626"/>
      <c r="B71" s="629"/>
      <c r="C71" s="632"/>
      <c r="D71" s="368" t="s">
        <v>89</v>
      </c>
      <c r="E71" s="395">
        <f>G71+H71+F71</f>
        <v>0</v>
      </c>
      <c r="F71" s="370">
        <v>0</v>
      </c>
      <c r="G71" s="370">
        <v>0</v>
      </c>
      <c r="H71" s="371">
        <v>0</v>
      </c>
    </row>
    <row r="72" spans="1:8" s="351" customFormat="1" ht="15" customHeight="1" x14ac:dyDescent="0.25">
      <c r="A72" s="624" t="s">
        <v>20</v>
      </c>
      <c r="B72" s="627" t="s">
        <v>62</v>
      </c>
      <c r="C72" s="630" t="s">
        <v>28</v>
      </c>
      <c r="D72" s="361" t="s">
        <v>7</v>
      </c>
      <c r="E72" s="362">
        <f t="shared" ref="E72:E140" si="9">F72+G72+H72</f>
        <v>6751.7999999999993</v>
      </c>
      <c r="F72" s="362">
        <f>F73+F74+F75+F76</f>
        <v>2250.6</v>
      </c>
      <c r="G72" s="362">
        <f>G73+G74+G75+G76</f>
        <v>2250.6</v>
      </c>
      <c r="H72" s="363">
        <f>H73+H74+H75+H76</f>
        <v>2250.6</v>
      </c>
    </row>
    <row r="73" spans="1:8" s="351" customFormat="1" x14ac:dyDescent="0.25">
      <c r="A73" s="625"/>
      <c r="B73" s="628"/>
      <c r="C73" s="631"/>
      <c r="D73" s="364" t="s">
        <v>86</v>
      </c>
      <c r="E73" s="365">
        <f t="shared" si="9"/>
        <v>0</v>
      </c>
      <c r="F73" s="366">
        <v>0</v>
      </c>
      <c r="G73" s="366">
        <v>0</v>
      </c>
      <c r="H73" s="367">
        <v>0</v>
      </c>
    </row>
    <row r="74" spans="1:8" s="351" customFormat="1" x14ac:dyDescent="0.25">
      <c r="A74" s="625"/>
      <c r="B74" s="628"/>
      <c r="C74" s="631"/>
      <c r="D74" s="364" t="s">
        <v>87</v>
      </c>
      <c r="E74" s="365">
        <f t="shared" si="9"/>
        <v>6751.7999999999993</v>
      </c>
      <c r="F74" s="366">
        <v>2250.6</v>
      </c>
      <c r="G74" s="366">
        <v>2250.6</v>
      </c>
      <c r="H74" s="367">
        <v>2250.6</v>
      </c>
    </row>
    <row r="75" spans="1:8" s="351" customFormat="1" x14ac:dyDescent="0.25">
      <c r="A75" s="625"/>
      <c r="B75" s="628"/>
      <c r="C75" s="631"/>
      <c r="D75" s="364" t="s">
        <v>88</v>
      </c>
      <c r="E75" s="365">
        <f t="shared" si="9"/>
        <v>0</v>
      </c>
      <c r="F75" s="366">
        <v>0</v>
      </c>
      <c r="G75" s="366">
        <v>0</v>
      </c>
      <c r="H75" s="367">
        <v>0</v>
      </c>
    </row>
    <row r="76" spans="1:8" s="351" customFormat="1" ht="15.75" thickBot="1" x14ac:dyDescent="0.3">
      <c r="A76" s="626"/>
      <c r="B76" s="629"/>
      <c r="C76" s="632"/>
      <c r="D76" s="368" t="s">
        <v>89</v>
      </c>
      <c r="E76" s="369">
        <f t="shared" si="9"/>
        <v>0</v>
      </c>
      <c r="F76" s="370">
        <v>0</v>
      </c>
      <c r="G76" s="370">
        <v>0</v>
      </c>
      <c r="H76" s="371">
        <v>0</v>
      </c>
    </row>
    <row r="77" spans="1:8" s="351" customFormat="1" ht="17.25" customHeight="1" x14ac:dyDescent="0.25">
      <c r="A77" s="624" t="s">
        <v>17</v>
      </c>
      <c r="B77" s="627" t="s">
        <v>63</v>
      </c>
      <c r="C77" s="630" t="s">
        <v>27</v>
      </c>
      <c r="D77" s="361" t="s">
        <v>7</v>
      </c>
      <c r="E77" s="362">
        <f t="shared" si="9"/>
        <v>72073.099999999991</v>
      </c>
      <c r="F77" s="362">
        <f>F78+F79+F80+F81</f>
        <v>33696</v>
      </c>
      <c r="G77" s="362">
        <f>G78+G79+G80+G81</f>
        <v>18854.899999999998</v>
      </c>
      <c r="H77" s="363">
        <f>H78+H79+H80+H81</f>
        <v>19522.199999999997</v>
      </c>
    </row>
    <row r="78" spans="1:8" s="351" customFormat="1" x14ac:dyDescent="0.25">
      <c r="A78" s="625"/>
      <c r="B78" s="628"/>
      <c r="C78" s="631"/>
      <c r="D78" s="364" t="s">
        <v>86</v>
      </c>
      <c r="E78" s="365">
        <f t="shared" si="9"/>
        <v>72073.099999999991</v>
      </c>
      <c r="F78" s="448">
        <f>24088.9+8556.1+800+256-5</f>
        <v>33696</v>
      </c>
      <c r="G78" s="366">
        <f>18184.3+G83+G88</f>
        <v>18854.899999999998</v>
      </c>
      <c r="H78" s="366">
        <f>18851.6+H83+H88</f>
        <v>19522.199999999997</v>
      </c>
    </row>
    <row r="79" spans="1:8" s="351" customFormat="1" x14ac:dyDescent="0.25">
      <c r="A79" s="625"/>
      <c r="B79" s="628"/>
      <c r="C79" s="631"/>
      <c r="D79" s="364" t="s">
        <v>87</v>
      </c>
      <c r="E79" s="365">
        <f t="shared" si="9"/>
        <v>0</v>
      </c>
      <c r="F79" s="366">
        <v>0</v>
      </c>
      <c r="G79" s="366">
        <v>0</v>
      </c>
      <c r="H79" s="367">
        <v>0</v>
      </c>
    </row>
    <row r="80" spans="1:8" s="351" customFormat="1" x14ac:dyDescent="0.25">
      <c r="A80" s="625"/>
      <c r="B80" s="628"/>
      <c r="C80" s="631"/>
      <c r="D80" s="364" t="s">
        <v>88</v>
      </c>
      <c r="E80" s="365">
        <f t="shared" si="9"/>
        <v>0</v>
      </c>
      <c r="F80" s="366">
        <v>0</v>
      </c>
      <c r="G80" s="366">
        <v>0</v>
      </c>
      <c r="H80" s="367">
        <v>0</v>
      </c>
    </row>
    <row r="81" spans="1:8" s="351" customFormat="1" ht="17.25" customHeight="1" thickBot="1" x14ac:dyDescent="0.3">
      <c r="A81" s="626"/>
      <c r="B81" s="629"/>
      <c r="C81" s="632"/>
      <c r="D81" s="368" t="s">
        <v>89</v>
      </c>
      <c r="E81" s="369">
        <f t="shared" si="9"/>
        <v>0</v>
      </c>
      <c r="F81" s="370">
        <v>0</v>
      </c>
      <c r="G81" s="370">
        <v>0</v>
      </c>
      <c r="H81" s="371">
        <v>0</v>
      </c>
    </row>
    <row r="82" spans="1:8" s="351" customFormat="1" ht="13.5" customHeight="1" x14ac:dyDescent="0.25">
      <c r="A82" s="624" t="s">
        <v>103</v>
      </c>
      <c r="B82" s="627" t="s">
        <v>105</v>
      </c>
      <c r="C82" s="630" t="s">
        <v>27</v>
      </c>
      <c r="D82" s="361" t="s">
        <v>7</v>
      </c>
      <c r="E82" s="396">
        <f t="shared" si="9"/>
        <v>1500</v>
      </c>
      <c r="F82" s="396">
        <f>F83+F84+F85+F86</f>
        <v>500</v>
      </c>
      <c r="G82" s="396">
        <f>G83+G84+G85+G86</f>
        <v>500</v>
      </c>
      <c r="H82" s="397">
        <f>H83+H84+H85+H86</f>
        <v>500</v>
      </c>
    </row>
    <row r="83" spans="1:8" s="351" customFormat="1" ht="15.75" x14ac:dyDescent="0.25">
      <c r="A83" s="625"/>
      <c r="B83" s="628"/>
      <c r="C83" s="631"/>
      <c r="D83" s="364" t="s">
        <v>86</v>
      </c>
      <c r="E83" s="398">
        <f t="shared" si="9"/>
        <v>1500</v>
      </c>
      <c r="F83" s="311">
        <v>500</v>
      </c>
      <c r="G83" s="400">
        <v>500</v>
      </c>
      <c r="H83" s="401">
        <v>500</v>
      </c>
    </row>
    <row r="84" spans="1:8" s="351" customFormat="1" ht="15.75" x14ac:dyDescent="0.25">
      <c r="A84" s="625"/>
      <c r="B84" s="628"/>
      <c r="C84" s="631"/>
      <c r="D84" s="364" t="s">
        <v>87</v>
      </c>
      <c r="E84" s="398">
        <f t="shared" si="9"/>
        <v>0</v>
      </c>
      <c r="F84" s="399">
        <v>0</v>
      </c>
      <c r="G84" s="399">
        <v>0</v>
      </c>
      <c r="H84" s="402">
        <v>0</v>
      </c>
    </row>
    <row r="85" spans="1:8" s="351" customFormat="1" ht="15.75" x14ac:dyDescent="0.25">
      <c r="A85" s="625"/>
      <c r="B85" s="628"/>
      <c r="C85" s="631"/>
      <c r="D85" s="364" t="s">
        <v>88</v>
      </c>
      <c r="E85" s="398">
        <f t="shared" si="9"/>
        <v>0</v>
      </c>
      <c r="F85" s="366">
        <v>0</v>
      </c>
      <c r="G85" s="366">
        <v>0</v>
      </c>
      <c r="H85" s="367">
        <v>0</v>
      </c>
    </row>
    <row r="86" spans="1:8" s="351" customFormat="1" ht="15" customHeight="1" thickBot="1" x14ac:dyDescent="0.3">
      <c r="A86" s="626"/>
      <c r="B86" s="629"/>
      <c r="C86" s="632"/>
      <c r="D86" s="428" t="s">
        <v>89</v>
      </c>
      <c r="E86" s="432">
        <f t="shared" si="9"/>
        <v>0</v>
      </c>
      <c r="F86" s="375">
        <v>0</v>
      </c>
      <c r="G86" s="375">
        <v>0</v>
      </c>
      <c r="H86" s="376">
        <v>0</v>
      </c>
    </row>
    <row r="87" spans="1:8" s="351" customFormat="1" ht="15" customHeight="1" x14ac:dyDescent="0.25">
      <c r="A87" s="666" t="s">
        <v>104</v>
      </c>
      <c r="B87" s="667" t="s">
        <v>117</v>
      </c>
      <c r="C87" s="668" t="s">
        <v>30</v>
      </c>
      <c r="D87" s="361" t="s">
        <v>7</v>
      </c>
      <c r="E87" s="354">
        <f>G87+H87+F87</f>
        <v>507.6</v>
      </c>
      <c r="F87" s="443">
        <f>F88+F89+F90+F91</f>
        <v>166.4</v>
      </c>
      <c r="G87" s="354">
        <f>G88+G89+G90+G91</f>
        <v>170.6</v>
      </c>
      <c r="H87" s="427">
        <f>H88+H89+H90+H91</f>
        <v>170.6</v>
      </c>
    </row>
    <row r="88" spans="1:8" s="351" customFormat="1" ht="15" customHeight="1" x14ac:dyDescent="0.25">
      <c r="A88" s="658"/>
      <c r="B88" s="661"/>
      <c r="C88" s="664"/>
      <c r="D88" s="364" t="s">
        <v>86</v>
      </c>
      <c r="E88" s="352">
        <f>G88+H88+F88</f>
        <v>507.6</v>
      </c>
      <c r="F88" s="444">
        <f>170.6-4.2</f>
        <v>166.4</v>
      </c>
      <c r="G88" s="353">
        <v>170.6</v>
      </c>
      <c r="H88" s="357">
        <v>170.6</v>
      </c>
    </row>
    <row r="89" spans="1:8" s="351" customFormat="1" ht="15" customHeight="1" x14ac:dyDescent="0.25">
      <c r="A89" s="658"/>
      <c r="B89" s="661"/>
      <c r="C89" s="664"/>
      <c r="D89" s="364" t="s">
        <v>87</v>
      </c>
      <c r="E89" s="352">
        <f>G89+H89+F89</f>
        <v>0</v>
      </c>
      <c r="F89" s="353">
        <v>0</v>
      </c>
      <c r="G89" s="353">
        <v>0</v>
      </c>
      <c r="H89" s="357">
        <v>0</v>
      </c>
    </row>
    <row r="90" spans="1:8" s="351" customFormat="1" ht="15" customHeight="1" x14ac:dyDescent="0.25">
      <c r="A90" s="658"/>
      <c r="B90" s="661"/>
      <c r="C90" s="664"/>
      <c r="D90" s="364" t="s">
        <v>88</v>
      </c>
      <c r="E90" s="352">
        <f>G90+H90+F90</f>
        <v>0</v>
      </c>
      <c r="F90" s="353">
        <v>0</v>
      </c>
      <c r="G90" s="353">
        <v>0</v>
      </c>
      <c r="H90" s="357">
        <v>0</v>
      </c>
    </row>
    <row r="91" spans="1:8" s="351" customFormat="1" ht="15" customHeight="1" thickBot="1" x14ac:dyDescent="0.3">
      <c r="A91" s="673"/>
      <c r="B91" s="674"/>
      <c r="C91" s="675"/>
      <c r="D91" s="428" t="s">
        <v>89</v>
      </c>
      <c r="E91" s="429">
        <f>G91+H91+F91</f>
        <v>0</v>
      </c>
      <c r="F91" s="430">
        <v>0</v>
      </c>
      <c r="G91" s="430">
        <v>0</v>
      </c>
      <c r="H91" s="431">
        <v>0</v>
      </c>
    </row>
    <row r="92" spans="1:8" s="351" customFormat="1" ht="16.5" customHeight="1" x14ac:dyDescent="0.25">
      <c r="A92" s="624" t="s">
        <v>107</v>
      </c>
      <c r="B92" s="627" t="s">
        <v>56</v>
      </c>
      <c r="C92" s="630" t="s">
        <v>26</v>
      </c>
      <c r="D92" s="361" t="s">
        <v>7</v>
      </c>
      <c r="E92" s="362">
        <f t="shared" si="9"/>
        <v>46.2</v>
      </c>
      <c r="F92" s="362">
        <f>F93+F94+F95+F96</f>
        <v>15.4</v>
      </c>
      <c r="G92" s="362">
        <f>G93+G94+G95+G96</f>
        <v>15.4</v>
      </c>
      <c r="H92" s="363">
        <f>H93+H94+H95+H96</f>
        <v>15.4</v>
      </c>
    </row>
    <row r="93" spans="1:8" s="351" customFormat="1" x14ac:dyDescent="0.25">
      <c r="A93" s="625"/>
      <c r="B93" s="628"/>
      <c r="C93" s="631"/>
      <c r="D93" s="364" t="s">
        <v>86</v>
      </c>
      <c r="E93" s="365">
        <f t="shared" si="9"/>
        <v>0</v>
      </c>
      <c r="F93" s="366">
        <v>0</v>
      </c>
      <c r="G93" s="366">
        <v>0</v>
      </c>
      <c r="H93" s="367">
        <v>0</v>
      </c>
    </row>
    <row r="94" spans="1:8" s="351" customFormat="1" x14ac:dyDescent="0.25">
      <c r="A94" s="625"/>
      <c r="B94" s="628"/>
      <c r="C94" s="631"/>
      <c r="D94" s="364" t="s">
        <v>87</v>
      </c>
      <c r="E94" s="365">
        <f t="shared" si="9"/>
        <v>46.2</v>
      </c>
      <c r="F94" s="366">
        <v>15.4</v>
      </c>
      <c r="G94" s="366">
        <v>15.4</v>
      </c>
      <c r="H94" s="367">
        <v>15.4</v>
      </c>
    </row>
    <row r="95" spans="1:8" s="351" customFormat="1" ht="16.5" customHeight="1" x14ac:dyDescent="0.25">
      <c r="A95" s="625"/>
      <c r="B95" s="628"/>
      <c r="C95" s="631"/>
      <c r="D95" s="364" t="s">
        <v>88</v>
      </c>
      <c r="E95" s="365">
        <f t="shared" si="9"/>
        <v>0</v>
      </c>
      <c r="F95" s="366">
        <v>0</v>
      </c>
      <c r="G95" s="366">
        <v>0</v>
      </c>
      <c r="H95" s="367">
        <v>0</v>
      </c>
    </row>
    <row r="96" spans="1:8" s="351" customFormat="1" ht="15" customHeight="1" thickBot="1" x14ac:dyDescent="0.3">
      <c r="A96" s="626"/>
      <c r="B96" s="629"/>
      <c r="C96" s="632"/>
      <c r="D96" s="368" t="s">
        <v>89</v>
      </c>
      <c r="E96" s="369">
        <f t="shared" si="9"/>
        <v>0</v>
      </c>
      <c r="F96" s="370">
        <v>0</v>
      </c>
      <c r="G96" s="370">
        <v>0</v>
      </c>
      <c r="H96" s="371">
        <v>0</v>
      </c>
    </row>
    <row r="97" spans="1:8" s="351" customFormat="1" ht="17.25" customHeight="1" x14ac:dyDescent="0.25">
      <c r="A97" s="624" t="s">
        <v>39</v>
      </c>
      <c r="B97" s="627" t="s">
        <v>57</v>
      </c>
      <c r="C97" s="630" t="s">
        <v>26</v>
      </c>
      <c r="D97" s="361" t="s">
        <v>7</v>
      </c>
      <c r="E97" s="362">
        <f t="shared" si="9"/>
        <v>261.89999999999998</v>
      </c>
      <c r="F97" s="362">
        <f>F98+F99+F100+F101</f>
        <v>87.3</v>
      </c>
      <c r="G97" s="362">
        <f>G98+G99+G100+G101</f>
        <v>87.3</v>
      </c>
      <c r="H97" s="363">
        <f>H98+H99+H100+H101</f>
        <v>87.3</v>
      </c>
    </row>
    <row r="98" spans="1:8" s="351" customFormat="1" x14ac:dyDescent="0.25">
      <c r="A98" s="625"/>
      <c r="B98" s="628"/>
      <c r="C98" s="631"/>
      <c r="D98" s="364" t="s">
        <v>86</v>
      </c>
      <c r="E98" s="365">
        <f t="shared" si="9"/>
        <v>0</v>
      </c>
      <c r="F98" s="366">
        <v>0</v>
      </c>
      <c r="G98" s="366">
        <v>0</v>
      </c>
      <c r="H98" s="367">
        <v>0</v>
      </c>
    </row>
    <row r="99" spans="1:8" s="351" customFormat="1" x14ac:dyDescent="0.25">
      <c r="A99" s="625"/>
      <c r="B99" s="628"/>
      <c r="C99" s="631"/>
      <c r="D99" s="364" t="s">
        <v>87</v>
      </c>
      <c r="E99" s="365">
        <f t="shared" si="9"/>
        <v>261.89999999999998</v>
      </c>
      <c r="F99" s="366">
        <v>87.3</v>
      </c>
      <c r="G99" s="366">
        <v>87.3</v>
      </c>
      <c r="H99" s="367">
        <v>87.3</v>
      </c>
    </row>
    <row r="100" spans="1:8" s="351" customFormat="1" x14ac:dyDescent="0.25">
      <c r="A100" s="625"/>
      <c r="B100" s="628"/>
      <c r="C100" s="631"/>
      <c r="D100" s="364" t="s">
        <v>88</v>
      </c>
      <c r="E100" s="365">
        <f t="shared" si="9"/>
        <v>0</v>
      </c>
      <c r="F100" s="366">
        <v>0</v>
      </c>
      <c r="G100" s="366">
        <v>0</v>
      </c>
      <c r="H100" s="367">
        <v>0</v>
      </c>
    </row>
    <row r="101" spans="1:8" s="351" customFormat="1" ht="15.75" thickBot="1" x14ac:dyDescent="0.3">
      <c r="A101" s="626"/>
      <c r="B101" s="629"/>
      <c r="C101" s="632"/>
      <c r="D101" s="368" t="s">
        <v>89</v>
      </c>
      <c r="E101" s="369">
        <f t="shared" si="9"/>
        <v>0</v>
      </c>
      <c r="F101" s="370">
        <v>0</v>
      </c>
      <c r="G101" s="370">
        <v>0</v>
      </c>
      <c r="H101" s="371">
        <v>0</v>
      </c>
    </row>
    <row r="102" spans="1:8" s="351" customFormat="1" ht="15" customHeight="1" x14ac:dyDescent="0.25">
      <c r="A102" s="624" t="s">
        <v>35</v>
      </c>
      <c r="B102" s="627" t="s">
        <v>56</v>
      </c>
      <c r="C102" s="630" t="s">
        <v>26</v>
      </c>
      <c r="D102" s="361" t="s">
        <v>7</v>
      </c>
      <c r="E102" s="362">
        <f t="shared" si="9"/>
        <v>0</v>
      </c>
      <c r="F102" s="362">
        <f>F103+F104+F105+F106</f>
        <v>0</v>
      </c>
      <c r="G102" s="362">
        <f>G103+G104+G105+G106</f>
        <v>0</v>
      </c>
      <c r="H102" s="363">
        <f>H103+H104+H105+H106</f>
        <v>0</v>
      </c>
    </row>
    <row r="103" spans="1:8" s="351" customFormat="1" ht="15.75" customHeight="1" x14ac:dyDescent="0.25">
      <c r="A103" s="625"/>
      <c r="B103" s="628"/>
      <c r="C103" s="631"/>
      <c r="D103" s="364" t="s">
        <v>86</v>
      </c>
      <c r="E103" s="365">
        <f t="shared" si="9"/>
        <v>0</v>
      </c>
      <c r="F103" s="366">
        <v>0</v>
      </c>
      <c r="G103" s="366">
        <v>0</v>
      </c>
      <c r="H103" s="367">
        <v>0</v>
      </c>
    </row>
    <row r="104" spans="1:8" s="351" customFormat="1" x14ac:dyDescent="0.25">
      <c r="A104" s="625"/>
      <c r="B104" s="628"/>
      <c r="C104" s="631"/>
      <c r="D104" s="364" t="s">
        <v>87</v>
      </c>
      <c r="E104" s="365">
        <f t="shared" si="9"/>
        <v>0</v>
      </c>
      <c r="F104" s="366">
        <v>0</v>
      </c>
      <c r="G104" s="366">
        <v>0</v>
      </c>
      <c r="H104" s="367">
        <v>0</v>
      </c>
    </row>
    <row r="105" spans="1:8" s="351" customFormat="1" ht="17.25" customHeight="1" x14ac:dyDescent="0.25">
      <c r="A105" s="625"/>
      <c r="B105" s="628"/>
      <c r="C105" s="631"/>
      <c r="D105" s="364" t="s">
        <v>88</v>
      </c>
      <c r="E105" s="365">
        <f t="shared" si="9"/>
        <v>0</v>
      </c>
      <c r="F105" s="366">
        <v>0</v>
      </c>
      <c r="G105" s="366">
        <v>0</v>
      </c>
      <c r="H105" s="367">
        <v>0</v>
      </c>
    </row>
    <row r="106" spans="1:8" s="351" customFormat="1" ht="15" customHeight="1" thickBot="1" x14ac:dyDescent="0.3">
      <c r="A106" s="626"/>
      <c r="B106" s="629"/>
      <c r="C106" s="632"/>
      <c r="D106" s="368" t="s">
        <v>89</v>
      </c>
      <c r="E106" s="369">
        <f t="shared" si="9"/>
        <v>0</v>
      </c>
      <c r="F106" s="370">
        <v>0</v>
      </c>
      <c r="G106" s="370">
        <v>0</v>
      </c>
      <c r="H106" s="371">
        <v>0</v>
      </c>
    </row>
    <row r="107" spans="1:8" s="351" customFormat="1" ht="15.75" customHeight="1" x14ac:dyDescent="0.25">
      <c r="A107" s="624" t="s">
        <v>40</v>
      </c>
      <c r="B107" s="634" t="s">
        <v>65</v>
      </c>
      <c r="C107" s="630" t="s">
        <v>29</v>
      </c>
      <c r="D107" s="361" t="s">
        <v>7</v>
      </c>
      <c r="E107" s="6">
        <f t="shared" si="9"/>
        <v>915.90000000000009</v>
      </c>
      <c r="F107" s="362">
        <f>F108+F109+F110+F111</f>
        <v>305.3</v>
      </c>
      <c r="G107" s="362">
        <f>G108+G109+G110+G111</f>
        <v>305.3</v>
      </c>
      <c r="H107" s="363">
        <f>H108+H109+H110+H111</f>
        <v>305.3</v>
      </c>
    </row>
    <row r="108" spans="1:8" s="351" customFormat="1" ht="16.5" customHeight="1" x14ac:dyDescent="0.25">
      <c r="A108" s="625"/>
      <c r="B108" s="635"/>
      <c r="C108" s="631"/>
      <c r="D108" s="364" t="s">
        <v>86</v>
      </c>
      <c r="E108" s="365">
        <f t="shared" si="9"/>
        <v>108</v>
      </c>
      <c r="F108" s="13">
        <v>36</v>
      </c>
      <c r="G108" s="366">
        <v>36</v>
      </c>
      <c r="H108" s="367">
        <v>36</v>
      </c>
    </row>
    <row r="109" spans="1:8" s="351" customFormat="1" x14ac:dyDescent="0.25">
      <c r="A109" s="625"/>
      <c r="B109" s="635"/>
      <c r="C109" s="631"/>
      <c r="D109" s="364" t="s">
        <v>87</v>
      </c>
      <c r="E109" s="365">
        <f t="shared" si="9"/>
        <v>0</v>
      </c>
      <c r="F109" s="366">
        <v>0</v>
      </c>
      <c r="G109" s="366">
        <v>0</v>
      </c>
      <c r="H109" s="367">
        <v>0</v>
      </c>
    </row>
    <row r="110" spans="1:8" s="351" customFormat="1" x14ac:dyDescent="0.25">
      <c r="A110" s="625"/>
      <c r="B110" s="635"/>
      <c r="C110" s="631"/>
      <c r="D110" s="364" t="s">
        <v>88</v>
      </c>
      <c r="E110" s="365">
        <f t="shared" si="9"/>
        <v>0</v>
      </c>
      <c r="F110" s="366">
        <v>0</v>
      </c>
      <c r="G110" s="366">
        <v>0</v>
      </c>
      <c r="H110" s="367">
        <v>0</v>
      </c>
    </row>
    <row r="111" spans="1:8" s="351" customFormat="1" ht="15.75" thickBot="1" x14ac:dyDescent="0.3">
      <c r="A111" s="626"/>
      <c r="B111" s="647"/>
      <c r="C111" s="632"/>
      <c r="D111" s="368" t="s">
        <v>89</v>
      </c>
      <c r="E111" s="9">
        <f>F111+G111+H111</f>
        <v>807.90000000000009</v>
      </c>
      <c r="F111" s="370">
        <v>269.3</v>
      </c>
      <c r="G111" s="370">
        <v>269.3</v>
      </c>
      <c r="H111" s="371">
        <v>269.3</v>
      </c>
    </row>
    <row r="112" spans="1:8" s="351" customFormat="1" ht="16.5" customHeight="1" x14ac:dyDescent="0.25">
      <c r="A112" s="624" t="s">
        <v>36</v>
      </c>
      <c r="B112" s="634" t="s">
        <v>55</v>
      </c>
      <c r="C112" s="630" t="s">
        <v>27</v>
      </c>
      <c r="D112" s="361" t="s">
        <v>7</v>
      </c>
      <c r="E112" s="362">
        <f t="shared" si="9"/>
        <v>108.89999999999999</v>
      </c>
      <c r="F112" s="362">
        <f>F113+F114+F115+F116</f>
        <v>36.299999999999997</v>
      </c>
      <c r="G112" s="362">
        <f>G113+G114+G115+G116</f>
        <v>36.299999999999997</v>
      </c>
      <c r="H112" s="363">
        <f>H113+H114+H115+H116</f>
        <v>36.299999999999997</v>
      </c>
    </row>
    <row r="113" spans="1:8" s="351" customFormat="1" x14ac:dyDescent="0.25">
      <c r="A113" s="625"/>
      <c r="B113" s="635"/>
      <c r="C113" s="631"/>
      <c r="D113" s="364" t="s">
        <v>86</v>
      </c>
      <c r="E113" s="365">
        <f t="shared" si="9"/>
        <v>108.89999999999999</v>
      </c>
      <c r="F113" s="13">
        <v>36.299999999999997</v>
      </c>
      <c r="G113" s="366">
        <v>36.299999999999997</v>
      </c>
      <c r="H113" s="367">
        <v>36.299999999999997</v>
      </c>
    </row>
    <row r="114" spans="1:8" s="351" customFormat="1" x14ac:dyDescent="0.25">
      <c r="A114" s="625"/>
      <c r="B114" s="635"/>
      <c r="C114" s="631"/>
      <c r="D114" s="364" t="s">
        <v>87</v>
      </c>
      <c r="E114" s="365">
        <f t="shared" si="9"/>
        <v>0</v>
      </c>
      <c r="F114" s="366">
        <v>0</v>
      </c>
      <c r="G114" s="366">
        <v>0</v>
      </c>
      <c r="H114" s="367">
        <v>0</v>
      </c>
    </row>
    <row r="115" spans="1:8" s="351" customFormat="1" x14ac:dyDescent="0.25">
      <c r="A115" s="625"/>
      <c r="B115" s="635"/>
      <c r="C115" s="631"/>
      <c r="D115" s="364" t="s">
        <v>88</v>
      </c>
      <c r="E115" s="365">
        <f t="shared" si="9"/>
        <v>0</v>
      </c>
      <c r="F115" s="366">
        <v>0</v>
      </c>
      <c r="G115" s="366">
        <v>0</v>
      </c>
      <c r="H115" s="367">
        <v>0</v>
      </c>
    </row>
    <row r="116" spans="1:8" s="351" customFormat="1" ht="15.75" thickBot="1" x14ac:dyDescent="0.3">
      <c r="A116" s="626"/>
      <c r="B116" s="647"/>
      <c r="C116" s="632"/>
      <c r="D116" s="368" t="s">
        <v>89</v>
      </c>
      <c r="E116" s="369">
        <f t="shared" si="9"/>
        <v>0</v>
      </c>
      <c r="F116" s="370">
        <v>0</v>
      </c>
      <c r="G116" s="370">
        <v>0</v>
      </c>
      <c r="H116" s="371">
        <v>0</v>
      </c>
    </row>
    <row r="117" spans="1:8" s="351" customFormat="1" ht="18" customHeight="1" x14ac:dyDescent="0.25">
      <c r="A117" s="624" t="s">
        <v>119</v>
      </c>
      <c r="B117" s="634" t="s">
        <v>59</v>
      </c>
      <c r="C117" s="630" t="s">
        <v>28</v>
      </c>
      <c r="D117" s="361" t="s">
        <v>7</v>
      </c>
      <c r="E117" s="435">
        <f t="shared" si="9"/>
        <v>3092.7835100000002</v>
      </c>
      <c r="F117" s="435">
        <f>F118+F119+F120+F121</f>
        <v>3092.7835100000002</v>
      </c>
      <c r="G117" s="362">
        <f>G118+G119+G120+G121</f>
        <v>0</v>
      </c>
      <c r="H117" s="363">
        <f>H118+H119+H120+H121</f>
        <v>0</v>
      </c>
    </row>
    <row r="118" spans="1:8" s="351" customFormat="1" ht="15" customHeight="1" x14ac:dyDescent="0.25">
      <c r="A118" s="625"/>
      <c r="B118" s="635"/>
      <c r="C118" s="631"/>
      <c r="D118" s="364" t="s">
        <v>86</v>
      </c>
      <c r="E118" s="434">
        <f t="shared" si="9"/>
        <v>92.783510000000007</v>
      </c>
      <c r="F118" s="439">
        <v>92.783510000000007</v>
      </c>
      <c r="G118" s="366">
        <v>0</v>
      </c>
      <c r="H118" s="367">
        <v>0</v>
      </c>
    </row>
    <row r="119" spans="1:8" s="351" customFormat="1" ht="14.25" customHeight="1" x14ac:dyDescent="0.25">
      <c r="A119" s="625"/>
      <c r="B119" s="635"/>
      <c r="C119" s="631"/>
      <c r="D119" s="364" t="s">
        <v>87</v>
      </c>
      <c r="E119" s="365">
        <f t="shared" si="9"/>
        <v>3000</v>
      </c>
      <c r="F119" s="366">
        <v>3000</v>
      </c>
      <c r="G119" s="366">
        <v>0</v>
      </c>
      <c r="H119" s="367">
        <v>0</v>
      </c>
    </row>
    <row r="120" spans="1:8" s="351" customFormat="1" ht="14.25" customHeight="1" x14ac:dyDescent="0.25">
      <c r="A120" s="625"/>
      <c r="B120" s="635"/>
      <c r="C120" s="631"/>
      <c r="D120" s="364" t="s">
        <v>88</v>
      </c>
      <c r="E120" s="365">
        <f t="shared" si="9"/>
        <v>0</v>
      </c>
      <c r="F120" s="366">
        <v>0</v>
      </c>
      <c r="G120" s="366">
        <v>0</v>
      </c>
      <c r="H120" s="367">
        <v>0</v>
      </c>
    </row>
    <row r="121" spans="1:8" s="351" customFormat="1" ht="15.75" customHeight="1" thickBot="1" x14ac:dyDescent="0.3">
      <c r="A121" s="626"/>
      <c r="B121" s="647"/>
      <c r="C121" s="632"/>
      <c r="D121" s="368" t="s">
        <v>89</v>
      </c>
      <c r="E121" s="369">
        <f t="shared" si="9"/>
        <v>0</v>
      </c>
      <c r="F121" s="370">
        <v>0</v>
      </c>
      <c r="G121" s="370">
        <v>0</v>
      </c>
      <c r="H121" s="371">
        <v>0</v>
      </c>
    </row>
    <row r="122" spans="1:8" s="351" customFormat="1" ht="16.5" customHeight="1" x14ac:dyDescent="0.25">
      <c r="A122" s="624" t="s">
        <v>108</v>
      </c>
      <c r="B122" s="634" t="s">
        <v>66</v>
      </c>
      <c r="C122" s="630" t="s">
        <v>28</v>
      </c>
      <c r="D122" s="361" t="s">
        <v>7</v>
      </c>
      <c r="E122" s="403">
        <f t="shared" si="9"/>
        <v>11959.5</v>
      </c>
      <c r="F122" s="403">
        <f>F123+F124+F125+F126</f>
        <v>4003.4</v>
      </c>
      <c r="G122" s="403">
        <f>G123+G124+G125+G126</f>
        <v>4003.4</v>
      </c>
      <c r="H122" s="404">
        <f>H123+H124+H125+H126</f>
        <v>3952.7</v>
      </c>
    </row>
    <row r="123" spans="1:8" s="351" customFormat="1" ht="15" customHeight="1" x14ac:dyDescent="0.25">
      <c r="A123" s="625"/>
      <c r="B123" s="635"/>
      <c r="C123" s="631"/>
      <c r="D123" s="364" t="s">
        <v>86</v>
      </c>
      <c r="E123" s="405">
        <f t="shared" si="9"/>
        <v>0</v>
      </c>
      <c r="F123" s="406">
        <v>0</v>
      </c>
      <c r="G123" s="406">
        <v>0</v>
      </c>
      <c r="H123" s="407">
        <v>0</v>
      </c>
    </row>
    <row r="124" spans="1:8" s="351" customFormat="1" ht="15" customHeight="1" x14ac:dyDescent="0.25">
      <c r="A124" s="625"/>
      <c r="B124" s="635"/>
      <c r="C124" s="631"/>
      <c r="D124" s="364" t="s">
        <v>87</v>
      </c>
      <c r="E124" s="405">
        <f t="shared" si="9"/>
        <v>0</v>
      </c>
      <c r="F124" s="406">
        <v>0</v>
      </c>
      <c r="G124" s="406">
        <v>0</v>
      </c>
      <c r="H124" s="407">
        <v>0</v>
      </c>
    </row>
    <row r="125" spans="1:8" s="351" customFormat="1" ht="15" customHeight="1" x14ac:dyDescent="0.25">
      <c r="A125" s="625"/>
      <c r="B125" s="635"/>
      <c r="C125" s="631"/>
      <c r="D125" s="364" t="s">
        <v>88</v>
      </c>
      <c r="E125" s="405">
        <f t="shared" si="9"/>
        <v>11959.5</v>
      </c>
      <c r="F125" s="406">
        <v>4003.4</v>
      </c>
      <c r="G125" s="406">
        <v>4003.4</v>
      </c>
      <c r="H125" s="407">
        <v>3952.7</v>
      </c>
    </row>
    <row r="126" spans="1:8" s="351" customFormat="1" ht="15" customHeight="1" thickBot="1" x14ac:dyDescent="0.3">
      <c r="A126" s="626"/>
      <c r="B126" s="647"/>
      <c r="C126" s="632"/>
      <c r="D126" s="368" t="s">
        <v>89</v>
      </c>
      <c r="E126" s="408">
        <f t="shared" si="9"/>
        <v>0</v>
      </c>
      <c r="F126" s="409">
        <v>0</v>
      </c>
      <c r="G126" s="409">
        <v>0</v>
      </c>
      <c r="H126" s="410">
        <v>0</v>
      </c>
    </row>
    <row r="127" spans="1:8" s="351" customFormat="1" ht="18" customHeight="1" x14ac:dyDescent="0.25">
      <c r="A127" s="624" t="s">
        <v>45</v>
      </c>
      <c r="B127" s="634" t="s">
        <v>67</v>
      </c>
      <c r="C127" s="630" t="s">
        <v>28</v>
      </c>
      <c r="D127" s="361" t="s">
        <v>7</v>
      </c>
      <c r="E127" s="362">
        <f t="shared" si="9"/>
        <v>25822.5</v>
      </c>
      <c r="F127" s="362">
        <f>F128+F129+F130+F131</f>
        <v>8607.5</v>
      </c>
      <c r="G127" s="362">
        <f>G128+G129+G130+G131</f>
        <v>8607.5</v>
      </c>
      <c r="H127" s="363">
        <f>H128+H129+H130+H131</f>
        <v>8607.5</v>
      </c>
    </row>
    <row r="128" spans="1:8" s="351" customFormat="1" ht="15" customHeight="1" x14ac:dyDescent="0.25">
      <c r="A128" s="625"/>
      <c r="B128" s="635"/>
      <c r="C128" s="631"/>
      <c r="D128" s="364" t="s">
        <v>86</v>
      </c>
      <c r="E128" s="365">
        <f t="shared" si="9"/>
        <v>0</v>
      </c>
      <c r="F128" s="366">
        <v>0</v>
      </c>
      <c r="G128" s="366">
        <v>0</v>
      </c>
      <c r="H128" s="367">
        <v>0</v>
      </c>
    </row>
    <row r="129" spans="1:8" s="351" customFormat="1" x14ac:dyDescent="0.25">
      <c r="A129" s="625"/>
      <c r="B129" s="635"/>
      <c r="C129" s="631"/>
      <c r="D129" s="364" t="s">
        <v>87</v>
      </c>
      <c r="E129" s="365">
        <f t="shared" si="9"/>
        <v>0</v>
      </c>
      <c r="F129" s="366">
        <v>0</v>
      </c>
      <c r="G129" s="366">
        <v>0</v>
      </c>
      <c r="H129" s="367">
        <v>0</v>
      </c>
    </row>
    <row r="130" spans="1:8" s="351" customFormat="1" x14ac:dyDescent="0.25">
      <c r="A130" s="625"/>
      <c r="B130" s="635"/>
      <c r="C130" s="631"/>
      <c r="D130" s="364" t="s">
        <v>88</v>
      </c>
      <c r="E130" s="365">
        <f t="shared" si="9"/>
        <v>25822.5</v>
      </c>
      <c r="F130" s="366">
        <v>8607.5</v>
      </c>
      <c r="G130" s="366">
        <v>8607.5</v>
      </c>
      <c r="H130" s="367">
        <v>8607.5</v>
      </c>
    </row>
    <row r="131" spans="1:8" s="351" customFormat="1" ht="15.75" thickBot="1" x14ac:dyDescent="0.3">
      <c r="A131" s="626"/>
      <c r="B131" s="647"/>
      <c r="C131" s="632"/>
      <c r="D131" s="368" t="s">
        <v>89</v>
      </c>
      <c r="E131" s="369">
        <f t="shared" si="9"/>
        <v>0</v>
      </c>
      <c r="F131" s="370">
        <v>0</v>
      </c>
      <c r="G131" s="370">
        <v>0</v>
      </c>
      <c r="H131" s="371">
        <v>0</v>
      </c>
    </row>
    <row r="132" spans="1:8" s="351" customFormat="1" ht="15.75" customHeight="1" x14ac:dyDescent="0.25">
      <c r="A132" s="624" t="s">
        <v>46</v>
      </c>
      <c r="B132" s="634" t="s">
        <v>68</v>
      </c>
      <c r="C132" s="630" t="s">
        <v>28</v>
      </c>
      <c r="D132" s="361" t="s">
        <v>7</v>
      </c>
      <c r="E132" s="362">
        <f t="shared" si="9"/>
        <v>24024.9</v>
      </c>
      <c r="F132" s="362">
        <f>F133+F134+F135+F136</f>
        <v>6864.5</v>
      </c>
      <c r="G132" s="362">
        <f>G133+G134+G135+G136</f>
        <v>8003.1</v>
      </c>
      <c r="H132" s="363">
        <f>H133+H134+H135+H136</f>
        <v>9157.2999999999993</v>
      </c>
    </row>
    <row r="133" spans="1:8" s="351" customFormat="1" ht="17.25" customHeight="1" x14ac:dyDescent="0.25">
      <c r="A133" s="625"/>
      <c r="B133" s="635"/>
      <c r="C133" s="631"/>
      <c r="D133" s="364" t="s">
        <v>86</v>
      </c>
      <c r="E133" s="365">
        <f t="shared" si="9"/>
        <v>0</v>
      </c>
      <c r="F133" s="366">
        <v>0</v>
      </c>
      <c r="G133" s="366">
        <v>0</v>
      </c>
      <c r="H133" s="367">
        <v>0</v>
      </c>
    </row>
    <row r="134" spans="1:8" s="351" customFormat="1" x14ac:dyDescent="0.25">
      <c r="A134" s="625"/>
      <c r="B134" s="635"/>
      <c r="C134" s="631"/>
      <c r="D134" s="364" t="s">
        <v>87</v>
      </c>
      <c r="E134" s="365">
        <f t="shared" si="9"/>
        <v>24024.9</v>
      </c>
      <c r="F134" s="13">
        <v>6864.5</v>
      </c>
      <c r="G134" s="366">
        <v>8003.1</v>
      </c>
      <c r="H134" s="367">
        <v>9157.2999999999993</v>
      </c>
    </row>
    <row r="135" spans="1:8" s="351" customFormat="1" x14ac:dyDescent="0.25">
      <c r="A135" s="625"/>
      <c r="B135" s="635"/>
      <c r="C135" s="631"/>
      <c r="D135" s="364" t="s">
        <v>88</v>
      </c>
      <c r="E135" s="365">
        <f t="shared" si="9"/>
        <v>0</v>
      </c>
      <c r="F135" s="366">
        <v>0</v>
      </c>
      <c r="G135" s="366">
        <v>0</v>
      </c>
      <c r="H135" s="367">
        <v>0</v>
      </c>
    </row>
    <row r="136" spans="1:8" s="351" customFormat="1" ht="15.75" customHeight="1" thickBot="1" x14ac:dyDescent="0.3">
      <c r="A136" s="626"/>
      <c r="B136" s="647"/>
      <c r="C136" s="632"/>
      <c r="D136" s="368" t="s">
        <v>89</v>
      </c>
      <c r="E136" s="369">
        <f t="shared" si="9"/>
        <v>0</v>
      </c>
      <c r="F136" s="370">
        <v>0</v>
      </c>
      <c r="G136" s="370">
        <v>0</v>
      </c>
      <c r="H136" s="371">
        <v>0</v>
      </c>
    </row>
    <row r="137" spans="1:8" s="351" customFormat="1" ht="16.5" customHeight="1" x14ac:dyDescent="0.25">
      <c r="A137" s="624" t="s">
        <v>50</v>
      </c>
      <c r="B137" s="634" t="s">
        <v>69</v>
      </c>
      <c r="C137" s="630" t="s">
        <v>28</v>
      </c>
      <c r="D137" s="361" t="s">
        <v>7</v>
      </c>
      <c r="E137" s="362">
        <f t="shared" si="9"/>
        <v>16853.900000000001</v>
      </c>
      <c r="F137" s="362">
        <f>F138+F139+F140+F141</f>
        <v>5865.1</v>
      </c>
      <c r="G137" s="362">
        <f>G138+G139+G140+G141</f>
        <v>5494.4</v>
      </c>
      <c r="H137" s="363">
        <f>H138+H139+H140+H141</f>
        <v>5494.4</v>
      </c>
    </row>
    <row r="138" spans="1:8" s="351" customFormat="1" ht="14.25" customHeight="1" x14ac:dyDescent="0.25">
      <c r="A138" s="625"/>
      <c r="B138" s="635"/>
      <c r="C138" s="631"/>
      <c r="D138" s="364" t="s">
        <v>86</v>
      </c>
      <c r="E138" s="365">
        <f t="shared" si="9"/>
        <v>0</v>
      </c>
      <c r="F138" s="366">
        <v>0</v>
      </c>
      <c r="G138" s="366">
        <v>0</v>
      </c>
      <c r="H138" s="367">
        <v>0</v>
      </c>
    </row>
    <row r="139" spans="1:8" s="351" customFormat="1" x14ac:dyDescent="0.25">
      <c r="A139" s="625"/>
      <c r="B139" s="635"/>
      <c r="C139" s="631"/>
      <c r="D139" s="364" t="s">
        <v>87</v>
      </c>
      <c r="E139" s="365">
        <f t="shared" si="9"/>
        <v>16853.900000000001</v>
      </c>
      <c r="F139" s="13">
        <v>5865.1</v>
      </c>
      <c r="G139" s="366">
        <v>5494.4</v>
      </c>
      <c r="H139" s="367">
        <v>5494.4</v>
      </c>
    </row>
    <row r="140" spans="1:8" s="351" customFormat="1" x14ac:dyDescent="0.25">
      <c r="A140" s="625"/>
      <c r="B140" s="635"/>
      <c r="C140" s="631"/>
      <c r="D140" s="364" t="s">
        <v>88</v>
      </c>
      <c r="E140" s="365">
        <f t="shared" si="9"/>
        <v>0</v>
      </c>
      <c r="F140" s="366">
        <v>0</v>
      </c>
      <c r="G140" s="366">
        <v>0</v>
      </c>
      <c r="H140" s="367">
        <v>0</v>
      </c>
    </row>
    <row r="141" spans="1:8" s="351" customFormat="1" ht="15.75" thickBot="1" x14ac:dyDescent="0.3">
      <c r="A141" s="626"/>
      <c r="B141" s="647"/>
      <c r="C141" s="632"/>
      <c r="D141" s="368" t="s">
        <v>89</v>
      </c>
      <c r="E141" s="369">
        <f t="shared" ref="E141:E151" si="10">F141+G141+H141</f>
        <v>0</v>
      </c>
      <c r="F141" s="370">
        <v>0</v>
      </c>
      <c r="G141" s="370">
        <v>0</v>
      </c>
      <c r="H141" s="371">
        <v>0</v>
      </c>
    </row>
    <row r="142" spans="1:8" s="351" customFormat="1" ht="16.5" customHeight="1" x14ac:dyDescent="0.25">
      <c r="A142" s="624" t="s">
        <v>51</v>
      </c>
      <c r="B142" s="556" t="s">
        <v>124</v>
      </c>
      <c r="C142" s="630" t="s">
        <v>28</v>
      </c>
      <c r="D142" s="361" t="s">
        <v>7</v>
      </c>
      <c r="E142" s="362">
        <f t="shared" si="10"/>
        <v>200</v>
      </c>
      <c r="F142" s="362">
        <f>F143+F144+F145+F146</f>
        <v>200</v>
      </c>
      <c r="G142" s="362">
        <f>G143+G144+G145+G146</f>
        <v>0</v>
      </c>
      <c r="H142" s="363">
        <f>H143+H144+H145+H146</f>
        <v>0</v>
      </c>
    </row>
    <row r="143" spans="1:8" s="351" customFormat="1" ht="16.5" customHeight="1" x14ac:dyDescent="0.25">
      <c r="A143" s="625"/>
      <c r="B143" s="557"/>
      <c r="C143" s="631"/>
      <c r="D143" s="364" t="s">
        <v>86</v>
      </c>
      <c r="E143" s="365">
        <f t="shared" si="10"/>
        <v>0</v>
      </c>
      <c r="F143" s="366">
        <v>0</v>
      </c>
      <c r="G143" s="366">
        <v>0</v>
      </c>
      <c r="H143" s="367">
        <v>0</v>
      </c>
    </row>
    <row r="144" spans="1:8" s="351" customFormat="1" x14ac:dyDescent="0.25">
      <c r="A144" s="625"/>
      <c r="B144" s="557"/>
      <c r="C144" s="631"/>
      <c r="D144" s="364" t="s">
        <v>87</v>
      </c>
      <c r="E144" s="365">
        <f t="shared" si="10"/>
        <v>200</v>
      </c>
      <c r="F144" s="442">
        <v>200</v>
      </c>
      <c r="G144" s="366">
        <v>0</v>
      </c>
      <c r="H144" s="367">
        <v>0</v>
      </c>
    </row>
    <row r="145" spans="1:10" s="351" customFormat="1" x14ac:dyDescent="0.25">
      <c r="A145" s="625"/>
      <c r="B145" s="557"/>
      <c r="C145" s="631"/>
      <c r="D145" s="364" t="s">
        <v>88</v>
      </c>
      <c r="E145" s="365">
        <f t="shared" si="10"/>
        <v>0</v>
      </c>
      <c r="F145" s="366">
        <v>0</v>
      </c>
      <c r="G145" s="366">
        <v>0</v>
      </c>
      <c r="H145" s="367">
        <v>0</v>
      </c>
    </row>
    <row r="146" spans="1:10" s="351" customFormat="1" ht="24.75" customHeight="1" thickBot="1" x14ac:dyDescent="0.3">
      <c r="A146" s="626"/>
      <c r="B146" s="558"/>
      <c r="C146" s="632"/>
      <c r="D146" s="368" t="s">
        <v>89</v>
      </c>
      <c r="E146" s="369">
        <f t="shared" si="10"/>
        <v>0</v>
      </c>
      <c r="F146" s="370">
        <v>0</v>
      </c>
      <c r="G146" s="370">
        <v>0</v>
      </c>
      <c r="H146" s="371">
        <v>0</v>
      </c>
    </row>
    <row r="147" spans="1:10" s="351" customFormat="1" ht="20.25" customHeight="1" x14ac:dyDescent="0.25">
      <c r="A147" s="624" t="s">
        <v>52</v>
      </c>
      <c r="B147" s="634" t="s">
        <v>71</v>
      </c>
      <c r="C147" s="630" t="s">
        <v>83</v>
      </c>
      <c r="D147" s="361" t="s">
        <v>7</v>
      </c>
      <c r="E147" s="411">
        <f t="shared" si="10"/>
        <v>0</v>
      </c>
      <c r="F147" s="411">
        <f>F148+F149+F150+F151</f>
        <v>0</v>
      </c>
      <c r="G147" s="411">
        <f>G148+G149+G150+G151</f>
        <v>0</v>
      </c>
      <c r="H147" s="412">
        <f>H148+H149+H150+H151</f>
        <v>0</v>
      </c>
      <c r="I147" s="669"/>
      <c r="J147" s="669"/>
    </row>
    <row r="148" spans="1:10" s="351" customFormat="1" ht="15.75" customHeight="1" x14ac:dyDescent="0.25">
      <c r="A148" s="625"/>
      <c r="B148" s="635"/>
      <c r="C148" s="631"/>
      <c r="D148" s="364" t="s">
        <v>86</v>
      </c>
      <c r="E148" s="413">
        <f t="shared" si="10"/>
        <v>0</v>
      </c>
      <c r="F148" s="414">
        <v>0</v>
      </c>
      <c r="G148" s="414">
        <v>0</v>
      </c>
      <c r="H148" s="415">
        <v>0</v>
      </c>
    </row>
    <row r="149" spans="1:10" s="351" customFormat="1" ht="15.75" customHeight="1" x14ac:dyDescent="0.25">
      <c r="A149" s="625"/>
      <c r="B149" s="635"/>
      <c r="C149" s="631"/>
      <c r="D149" s="364" t="s">
        <v>87</v>
      </c>
      <c r="E149" s="413">
        <f t="shared" si="10"/>
        <v>0</v>
      </c>
      <c r="F149" s="414">
        <v>0</v>
      </c>
      <c r="G149" s="414">
        <v>0</v>
      </c>
      <c r="H149" s="415">
        <v>0</v>
      </c>
    </row>
    <row r="150" spans="1:10" s="351" customFormat="1" ht="16.5" customHeight="1" x14ac:dyDescent="0.25">
      <c r="A150" s="625"/>
      <c r="B150" s="635"/>
      <c r="C150" s="631"/>
      <c r="D150" s="364" t="s">
        <v>88</v>
      </c>
      <c r="E150" s="413">
        <f t="shared" si="10"/>
        <v>0</v>
      </c>
      <c r="F150" s="414">
        <v>0</v>
      </c>
      <c r="G150" s="414">
        <v>0</v>
      </c>
      <c r="H150" s="415">
        <v>0</v>
      </c>
    </row>
    <row r="151" spans="1:10" s="351" customFormat="1" ht="18.75" customHeight="1" thickBot="1" x14ac:dyDescent="0.3">
      <c r="A151" s="626"/>
      <c r="B151" s="647"/>
      <c r="C151" s="632"/>
      <c r="D151" s="368" t="s">
        <v>89</v>
      </c>
      <c r="E151" s="416">
        <f t="shared" si="10"/>
        <v>0</v>
      </c>
      <c r="F151" s="417">
        <v>0</v>
      </c>
      <c r="G151" s="417">
        <v>0</v>
      </c>
      <c r="H151" s="418">
        <v>0</v>
      </c>
    </row>
    <row r="152" spans="1:10" s="351" customFormat="1" ht="16.5" customHeight="1" x14ac:dyDescent="0.25">
      <c r="A152" s="624" t="s">
        <v>53</v>
      </c>
      <c r="B152" s="634" t="s">
        <v>72</v>
      </c>
      <c r="C152" s="630" t="s">
        <v>28</v>
      </c>
      <c r="D152" s="361" t="s">
        <v>7</v>
      </c>
      <c r="E152" s="362">
        <f>F152+G152+H152</f>
        <v>391.5</v>
      </c>
      <c r="F152" s="362">
        <f>F153+F154+F155+F156</f>
        <v>130.5</v>
      </c>
      <c r="G152" s="362">
        <f>G153+G154+G155+G156</f>
        <v>130.5</v>
      </c>
      <c r="H152" s="363">
        <f>H153+H154+H155+H156</f>
        <v>130.5</v>
      </c>
    </row>
    <row r="153" spans="1:10" s="351" customFormat="1" ht="13.5" customHeight="1" x14ac:dyDescent="0.25">
      <c r="A153" s="625"/>
      <c r="B153" s="635"/>
      <c r="C153" s="631"/>
      <c r="D153" s="364" t="s">
        <v>86</v>
      </c>
      <c r="E153" s="365">
        <f>F153+G153+H153</f>
        <v>0</v>
      </c>
      <c r="F153" s="366">
        <v>0</v>
      </c>
      <c r="G153" s="366">
        <v>0</v>
      </c>
      <c r="H153" s="367">
        <v>0</v>
      </c>
    </row>
    <row r="154" spans="1:10" s="351" customFormat="1" x14ac:dyDescent="0.25">
      <c r="A154" s="625"/>
      <c r="B154" s="635"/>
      <c r="C154" s="631"/>
      <c r="D154" s="364" t="s">
        <v>87</v>
      </c>
      <c r="E154" s="365">
        <f>F154+G154+H154</f>
        <v>391.5</v>
      </c>
      <c r="F154" s="13">
        <v>130.5</v>
      </c>
      <c r="G154" s="13">
        <v>130.5</v>
      </c>
      <c r="H154" s="14">
        <v>130.5</v>
      </c>
    </row>
    <row r="155" spans="1:10" s="351" customFormat="1" x14ac:dyDescent="0.25">
      <c r="A155" s="625"/>
      <c r="B155" s="635"/>
      <c r="C155" s="631"/>
      <c r="D155" s="364" t="s">
        <v>88</v>
      </c>
      <c r="E155" s="365">
        <f>F155+G155+H155</f>
        <v>0</v>
      </c>
      <c r="F155" s="366">
        <v>0</v>
      </c>
      <c r="G155" s="366">
        <v>0</v>
      </c>
      <c r="H155" s="367">
        <v>0</v>
      </c>
    </row>
    <row r="156" spans="1:10" s="351" customFormat="1" ht="15.75" thickBot="1" x14ac:dyDescent="0.3">
      <c r="A156" s="626"/>
      <c r="B156" s="647"/>
      <c r="C156" s="632"/>
      <c r="D156" s="368" t="s">
        <v>89</v>
      </c>
      <c r="E156" s="369">
        <f>F156+G156+H156</f>
        <v>0</v>
      </c>
      <c r="F156" s="370">
        <v>0</v>
      </c>
      <c r="G156" s="370">
        <v>0</v>
      </c>
      <c r="H156" s="371">
        <v>0</v>
      </c>
    </row>
    <row r="157" spans="1:10" s="351" customFormat="1" ht="15.75" customHeight="1" x14ac:dyDescent="0.25">
      <c r="A157" s="666" t="s">
        <v>120</v>
      </c>
      <c r="B157" s="667" t="s">
        <v>76</v>
      </c>
      <c r="C157" s="668" t="s">
        <v>30</v>
      </c>
      <c r="D157" s="361" t="s">
        <v>7</v>
      </c>
      <c r="E157" s="377">
        <f>G157+H157+F157</f>
        <v>1231</v>
      </c>
      <c r="F157" s="377">
        <f>F158+F159+F160+F161</f>
        <v>1231</v>
      </c>
      <c r="G157" s="377">
        <f>G158+G159+G160+G161</f>
        <v>0</v>
      </c>
      <c r="H157" s="378">
        <f>H158+H159+H160+H161</f>
        <v>0</v>
      </c>
    </row>
    <row r="158" spans="1:10" s="351" customFormat="1" ht="15.75" customHeight="1" x14ac:dyDescent="0.25">
      <c r="A158" s="658"/>
      <c r="B158" s="661"/>
      <c r="C158" s="664"/>
      <c r="D158" s="364" t="s">
        <v>86</v>
      </c>
      <c r="E158" s="379">
        <f>G158+H158+F158</f>
        <v>615.5</v>
      </c>
      <c r="F158" s="298">
        <v>615.5</v>
      </c>
      <c r="G158" s="380">
        <v>0</v>
      </c>
      <c r="H158" s="381">
        <v>0</v>
      </c>
    </row>
    <row r="159" spans="1:10" s="351" customFormat="1" ht="17.25" customHeight="1" x14ac:dyDescent="0.25">
      <c r="A159" s="658"/>
      <c r="B159" s="661"/>
      <c r="C159" s="664"/>
      <c r="D159" s="364" t="s">
        <v>87</v>
      </c>
      <c r="E159" s="379">
        <f>G159+H159+F159</f>
        <v>615.5</v>
      </c>
      <c r="F159" s="380">
        <v>615.5</v>
      </c>
      <c r="G159" s="380">
        <v>0</v>
      </c>
      <c r="H159" s="381">
        <v>0</v>
      </c>
    </row>
    <row r="160" spans="1:10" s="351" customFormat="1" ht="16.5" customHeight="1" x14ac:dyDescent="0.25">
      <c r="A160" s="658"/>
      <c r="B160" s="661"/>
      <c r="C160" s="664"/>
      <c r="D160" s="364" t="s">
        <v>88</v>
      </c>
      <c r="E160" s="379">
        <f>G160+H160+F160</f>
        <v>0</v>
      </c>
      <c r="F160" s="380">
        <v>0</v>
      </c>
      <c r="G160" s="380">
        <v>0</v>
      </c>
      <c r="H160" s="381">
        <v>0</v>
      </c>
    </row>
    <row r="161" spans="1:8" s="351" customFormat="1" ht="15" customHeight="1" thickBot="1" x14ac:dyDescent="0.3">
      <c r="A161" s="659"/>
      <c r="B161" s="662"/>
      <c r="C161" s="665"/>
      <c r="D161" s="368" t="s">
        <v>89</v>
      </c>
      <c r="E161" s="382">
        <f>G161+H161+F161</f>
        <v>0</v>
      </c>
      <c r="F161" s="383">
        <v>0</v>
      </c>
      <c r="G161" s="383">
        <v>0</v>
      </c>
      <c r="H161" s="384">
        <v>0</v>
      </c>
    </row>
    <row r="162" spans="1:8" s="351" customFormat="1" ht="13.5" customHeight="1" x14ac:dyDescent="0.25">
      <c r="A162" s="624" t="s">
        <v>121</v>
      </c>
      <c r="B162" s="627" t="s">
        <v>64</v>
      </c>
      <c r="C162" s="630" t="s">
        <v>83</v>
      </c>
      <c r="D162" s="361" t="s">
        <v>7</v>
      </c>
      <c r="E162" s="419">
        <f>F162+G162+H162</f>
        <v>3476.6</v>
      </c>
      <c r="F162" s="419">
        <f>F163+F164+F165+F166</f>
        <v>1633.1</v>
      </c>
      <c r="G162" s="419">
        <f>G163+G164+G165+G166</f>
        <v>1843.5</v>
      </c>
      <c r="H162" s="420">
        <f>H163+H164+H165+H166</f>
        <v>0</v>
      </c>
    </row>
    <row r="163" spans="1:8" s="351" customFormat="1" ht="15.75" x14ac:dyDescent="0.25">
      <c r="A163" s="625"/>
      <c r="B163" s="628"/>
      <c r="C163" s="631"/>
      <c r="D163" s="364" t="s">
        <v>86</v>
      </c>
      <c r="E163" s="421">
        <f>F163+G163+H163</f>
        <v>0</v>
      </c>
      <c r="F163" s="422">
        <v>0</v>
      </c>
      <c r="G163" s="423">
        <v>0</v>
      </c>
      <c r="H163" s="424">
        <v>0</v>
      </c>
    </row>
    <row r="164" spans="1:8" s="351" customFormat="1" ht="15.75" x14ac:dyDescent="0.25">
      <c r="A164" s="625"/>
      <c r="B164" s="628"/>
      <c r="C164" s="631"/>
      <c r="D164" s="364" t="s">
        <v>87</v>
      </c>
      <c r="E164" s="421">
        <f>F164+G164+H164</f>
        <v>69.647549999999995</v>
      </c>
      <c r="F164" s="335">
        <v>32.755510000000001</v>
      </c>
      <c r="G164" s="335">
        <v>36.892040000000001</v>
      </c>
      <c r="H164" s="425">
        <v>0</v>
      </c>
    </row>
    <row r="165" spans="1:8" s="351" customFormat="1" ht="15.75" x14ac:dyDescent="0.25">
      <c r="A165" s="625"/>
      <c r="B165" s="628"/>
      <c r="C165" s="631"/>
      <c r="D165" s="364" t="s">
        <v>88</v>
      </c>
      <c r="E165" s="421">
        <f>F165+G165+H165</f>
        <v>3406.9524499999998</v>
      </c>
      <c r="F165" s="327">
        <v>1600.34449</v>
      </c>
      <c r="G165" s="445">
        <v>1806.60796</v>
      </c>
      <c r="H165" s="415">
        <v>0</v>
      </c>
    </row>
    <row r="166" spans="1:8" s="351" customFormat="1" ht="16.5" thickBot="1" x14ac:dyDescent="0.3">
      <c r="A166" s="626"/>
      <c r="B166" s="629"/>
      <c r="C166" s="632"/>
      <c r="D166" s="368" t="s">
        <v>89</v>
      </c>
      <c r="E166" s="426">
        <f>F166+G166+H166</f>
        <v>0</v>
      </c>
      <c r="F166" s="417">
        <v>0</v>
      </c>
      <c r="G166" s="417">
        <v>0</v>
      </c>
      <c r="H166" s="418">
        <v>0</v>
      </c>
    </row>
    <row r="167" spans="1:8" s="351" customFormat="1" ht="16.5" customHeight="1" x14ac:dyDescent="0.25">
      <c r="A167" s="657" t="s">
        <v>122</v>
      </c>
      <c r="B167" s="660" t="s">
        <v>116</v>
      </c>
      <c r="C167" s="663" t="s">
        <v>30</v>
      </c>
      <c r="D167" s="385" t="s">
        <v>7</v>
      </c>
      <c r="E167" s="386">
        <f t="shared" ref="E167:E171" si="11">G167+H167+F167</f>
        <v>3092.7835100000002</v>
      </c>
      <c r="F167" s="441">
        <f>F168+F169+F170+F171</f>
        <v>3092.7835100000002</v>
      </c>
      <c r="G167" s="386">
        <f>G168+G169+G170+G171</f>
        <v>0</v>
      </c>
      <c r="H167" s="387">
        <f>H168+H169+H170+H171</f>
        <v>0</v>
      </c>
    </row>
    <row r="168" spans="1:8" s="351" customFormat="1" ht="15" customHeight="1" x14ac:dyDescent="0.25">
      <c r="A168" s="658"/>
      <c r="B168" s="661"/>
      <c r="C168" s="664"/>
      <c r="D168" s="364" t="s">
        <v>86</v>
      </c>
      <c r="E168" s="352">
        <f t="shared" si="11"/>
        <v>92.783510000000007</v>
      </c>
      <c r="F168" s="446">
        <v>92.783510000000007</v>
      </c>
      <c r="G168" s="353">
        <v>0</v>
      </c>
      <c r="H168" s="357">
        <v>0</v>
      </c>
    </row>
    <row r="169" spans="1:8" s="351" customFormat="1" ht="15.75" customHeight="1" x14ac:dyDescent="0.25">
      <c r="A169" s="658"/>
      <c r="B169" s="661"/>
      <c r="C169" s="664"/>
      <c r="D169" s="364" t="s">
        <v>87</v>
      </c>
      <c r="E169" s="352">
        <f t="shared" si="11"/>
        <v>3000</v>
      </c>
      <c r="F169" s="444">
        <v>3000</v>
      </c>
      <c r="G169" s="353">
        <v>0</v>
      </c>
      <c r="H169" s="357">
        <v>0</v>
      </c>
    </row>
    <row r="170" spans="1:8" s="351" customFormat="1" ht="15.75" customHeight="1" x14ac:dyDescent="0.25">
      <c r="A170" s="658"/>
      <c r="B170" s="661"/>
      <c r="C170" s="664"/>
      <c r="D170" s="364" t="s">
        <v>88</v>
      </c>
      <c r="E170" s="352">
        <f t="shared" si="11"/>
        <v>0</v>
      </c>
      <c r="F170" s="353">
        <v>0</v>
      </c>
      <c r="G170" s="353">
        <v>0</v>
      </c>
      <c r="H170" s="357">
        <v>0</v>
      </c>
    </row>
    <row r="171" spans="1:8" s="351" customFormat="1" ht="15.75" customHeight="1" thickBot="1" x14ac:dyDescent="0.3">
      <c r="A171" s="673"/>
      <c r="B171" s="674"/>
      <c r="C171" s="675"/>
      <c r="D171" s="428" t="s">
        <v>89</v>
      </c>
      <c r="E171" s="429">
        <f t="shared" si="11"/>
        <v>0</v>
      </c>
      <c r="F171" s="430">
        <v>0</v>
      </c>
      <c r="G171" s="430">
        <v>0</v>
      </c>
      <c r="H171" s="431">
        <v>0</v>
      </c>
    </row>
    <row r="172" spans="1:8" s="351" customFormat="1" ht="15.75" customHeight="1" x14ac:dyDescent="0.25">
      <c r="A172" s="638" t="s">
        <v>123</v>
      </c>
      <c r="B172" s="641" t="s">
        <v>102</v>
      </c>
      <c r="C172" s="644" t="s">
        <v>30</v>
      </c>
      <c r="D172" s="292" t="s">
        <v>7</v>
      </c>
      <c r="E172" s="354">
        <f>E173+E174+E175+E176</f>
        <v>1897.8992000000001</v>
      </c>
      <c r="F172" s="355">
        <f>F173+F174+F175+F176</f>
        <v>638.69979999999998</v>
      </c>
      <c r="G172" s="355">
        <f t="shared" ref="G172:H172" si="12">G173+G174+G175+G176</f>
        <v>629.59969999999998</v>
      </c>
      <c r="H172" s="356">
        <f t="shared" si="12"/>
        <v>629.59969999999998</v>
      </c>
    </row>
    <row r="173" spans="1:8" s="351" customFormat="1" ht="15.75" customHeight="1" x14ac:dyDescent="0.25">
      <c r="A173" s="639"/>
      <c r="B173" s="642"/>
      <c r="C173" s="645"/>
      <c r="D173" s="293" t="s">
        <v>86</v>
      </c>
      <c r="E173" s="352">
        <f>F173+G173+H173</f>
        <v>0</v>
      </c>
      <c r="F173" s="353">
        <v>0</v>
      </c>
      <c r="G173" s="353">
        <v>0</v>
      </c>
      <c r="H173" s="353">
        <v>0</v>
      </c>
    </row>
    <row r="174" spans="1:8" s="351" customFormat="1" ht="15.75" customHeight="1" x14ac:dyDescent="0.25">
      <c r="A174" s="639"/>
      <c r="B174" s="642"/>
      <c r="C174" s="645"/>
      <c r="D174" s="293" t="s">
        <v>87</v>
      </c>
      <c r="E174" s="352">
        <f t="shared" ref="E174:E176" si="13">F174+G174+H174</f>
        <v>35.007999999999996</v>
      </c>
      <c r="F174" s="353">
        <v>9.7739999999999991</v>
      </c>
      <c r="G174" s="353">
        <v>12.617000000000001</v>
      </c>
      <c r="H174" s="357">
        <v>12.617000000000001</v>
      </c>
    </row>
    <row r="175" spans="1:8" s="351" customFormat="1" ht="15.75" customHeight="1" x14ac:dyDescent="0.25">
      <c r="A175" s="639"/>
      <c r="B175" s="642"/>
      <c r="C175" s="645"/>
      <c r="D175" s="293" t="s">
        <v>88</v>
      </c>
      <c r="E175" s="438">
        <f t="shared" si="13"/>
        <v>1862.8912</v>
      </c>
      <c r="F175" s="436">
        <v>628.92579999999998</v>
      </c>
      <c r="G175" s="436">
        <v>616.98270000000002</v>
      </c>
      <c r="H175" s="437">
        <v>616.98270000000002</v>
      </c>
    </row>
    <row r="176" spans="1:8" s="351" customFormat="1" ht="15.75" customHeight="1" thickBot="1" x14ac:dyDescent="0.3">
      <c r="A176" s="639"/>
      <c r="B176" s="642"/>
      <c r="C176" s="645"/>
      <c r="D176" s="343" t="s">
        <v>89</v>
      </c>
      <c r="E176" s="429">
        <f t="shared" si="13"/>
        <v>0</v>
      </c>
      <c r="F176" s="430">
        <v>0</v>
      </c>
      <c r="G176" s="430">
        <v>0</v>
      </c>
      <c r="H176" s="431">
        <v>0</v>
      </c>
    </row>
    <row r="177" spans="1:8" s="351" customFormat="1" ht="15.75" customHeight="1" x14ac:dyDescent="0.25">
      <c r="A177" s="638" t="s">
        <v>106</v>
      </c>
      <c r="B177" s="497" t="s">
        <v>118</v>
      </c>
      <c r="C177" s="479" t="s">
        <v>30</v>
      </c>
      <c r="D177" s="292" t="s">
        <v>7</v>
      </c>
      <c r="E177" s="6">
        <f>SUM(F177:H177)</f>
        <v>4.2</v>
      </c>
      <c r="F177" s="6">
        <f>SUM(F178:F181)</f>
        <v>4.2</v>
      </c>
      <c r="G177" s="6">
        <f t="shared" ref="G177:H177" si="14">SUM(G178:G181)</f>
        <v>0</v>
      </c>
      <c r="H177" s="7">
        <f t="shared" si="14"/>
        <v>0</v>
      </c>
    </row>
    <row r="178" spans="1:8" s="351" customFormat="1" ht="15.75" customHeight="1" x14ac:dyDescent="0.25">
      <c r="A178" s="639"/>
      <c r="B178" s="498"/>
      <c r="C178" s="480"/>
      <c r="D178" s="293" t="s">
        <v>86</v>
      </c>
      <c r="E178" s="8">
        <f t="shared" ref="E178" si="15">F178+G178+H178</f>
        <v>4.2</v>
      </c>
      <c r="F178" s="13">
        <v>4.2</v>
      </c>
      <c r="G178" s="13">
        <v>0</v>
      </c>
      <c r="H178" s="14">
        <v>0</v>
      </c>
    </row>
    <row r="179" spans="1:8" s="351" customFormat="1" ht="15.75" customHeight="1" x14ac:dyDescent="0.25">
      <c r="A179" s="639"/>
      <c r="B179" s="498"/>
      <c r="C179" s="480"/>
      <c r="D179" s="293" t="s">
        <v>87</v>
      </c>
      <c r="E179" s="8">
        <v>0</v>
      </c>
      <c r="F179" s="13">
        <v>0</v>
      </c>
      <c r="G179" s="13">
        <v>0</v>
      </c>
      <c r="H179" s="14">
        <v>0</v>
      </c>
    </row>
    <row r="180" spans="1:8" s="351" customFormat="1" ht="15.75" customHeight="1" x14ac:dyDescent="0.25">
      <c r="A180" s="639"/>
      <c r="B180" s="498"/>
      <c r="C180" s="480"/>
      <c r="D180" s="293" t="s">
        <v>88</v>
      </c>
      <c r="E180" s="8">
        <f t="shared" ref="E180:E181" si="16">F180+G180+H180</f>
        <v>0</v>
      </c>
      <c r="F180" s="13">
        <v>0</v>
      </c>
      <c r="G180" s="13">
        <v>0</v>
      </c>
      <c r="H180" s="14">
        <v>0</v>
      </c>
    </row>
    <row r="181" spans="1:8" s="351" customFormat="1" ht="15.75" customHeight="1" thickBot="1" x14ac:dyDescent="0.3">
      <c r="A181" s="640"/>
      <c r="B181" s="499"/>
      <c r="C181" s="481"/>
      <c r="D181" s="294" t="s">
        <v>89</v>
      </c>
      <c r="E181" s="9">
        <f t="shared" si="16"/>
        <v>0</v>
      </c>
      <c r="F181" s="16">
        <v>0</v>
      </c>
      <c r="G181" s="16">
        <v>0</v>
      </c>
      <c r="H181" s="17">
        <v>0</v>
      </c>
    </row>
    <row r="182" spans="1:8" s="1" customFormat="1" ht="17.25" customHeight="1" x14ac:dyDescent="0.25">
      <c r="A182" s="670" t="s">
        <v>31</v>
      </c>
      <c r="B182" s="671" t="s">
        <v>32</v>
      </c>
      <c r="C182" s="672" t="s">
        <v>27</v>
      </c>
      <c r="D182" s="350" t="s">
        <v>7</v>
      </c>
      <c r="E182" s="70">
        <f t="shared" ref="E182:H186" si="17">E187+E192+E197+E207+E212+E222+E217</f>
        <v>26204.699999999997</v>
      </c>
      <c r="F182" s="70">
        <f t="shared" si="17"/>
        <v>11733</v>
      </c>
      <c r="G182" s="70">
        <f t="shared" si="17"/>
        <v>7057.0999999999995</v>
      </c>
      <c r="H182" s="70">
        <f t="shared" si="17"/>
        <v>7414.5999999999995</v>
      </c>
    </row>
    <row r="183" spans="1:8" s="1" customFormat="1" x14ac:dyDescent="0.25">
      <c r="A183" s="471"/>
      <c r="B183" s="486"/>
      <c r="C183" s="468"/>
      <c r="D183" s="289" t="s">
        <v>86</v>
      </c>
      <c r="E183" s="8">
        <f t="shared" si="17"/>
        <v>23921.699999999997</v>
      </c>
      <c r="F183" s="8">
        <f t="shared" si="17"/>
        <v>9450</v>
      </c>
      <c r="G183" s="8">
        <f t="shared" si="17"/>
        <v>7057.0999999999995</v>
      </c>
      <c r="H183" s="8">
        <f t="shared" si="17"/>
        <v>7414.5999999999995</v>
      </c>
    </row>
    <row r="184" spans="1:8" s="1" customFormat="1" x14ac:dyDescent="0.25">
      <c r="A184" s="471"/>
      <c r="B184" s="486"/>
      <c r="C184" s="468"/>
      <c r="D184" s="289" t="s">
        <v>87</v>
      </c>
      <c r="E184" s="8">
        <f t="shared" si="17"/>
        <v>2283</v>
      </c>
      <c r="F184" s="8">
        <f t="shared" si="17"/>
        <v>2283</v>
      </c>
      <c r="G184" s="8">
        <f t="shared" si="17"/>
        <v>0</v>
      </c>
      <c r="H184" s="8">
        <f t="shared" si="17"/>
        <v>0</v>
      </c>
    </row>
    <row r="185" spans="1:8" s="1" customFormat="1" x14ac:dyDescent="0.25">
      <c r="A185" s="471"/>
      <c r="B185" s="486"/>
      <c r="C185" s="468"/>
      <c r="D185" s="289" t="s">
        <v>88</v>
      </c>
      <c r="E185" s="8">
        <f t="shared" si="17"/>
        <v>0</v>
      </c>
      <c r="F185" s="8">
        <f t="shared" si="17"/>
        <v>0</v>
      </c>
      <c r="G185" s="8">
        <f t="shared" si="17"/>
        <v>0</v>
      </c>
      <c r="H185" s="8">
        <f t="shared" si="17"/>
        <v>0</v>
      </c>
    </row>
    <row r="186" spans="1:8" s="1" customFormat="1" ht="17.25" customHeight="1" thickBot="1" x14ac:dyDescent="0.3">
      <c r="A186" s="472"/>
      <c r="B186" s="487"/>
      <c r="C186" s="469"/>
      <c r="D186" s="290" t="s">
        <v>89</v>
      </c>
      <c r="E186" s="70">
        <f t="shared" si="17"/>
        <v>0</v>
      </c>
      <c r="F186" s="70">
        <f t="shared" si="17"/>
        <v>0</v>
      </c>
      <c r="G186" s="70">
        <f t="shared" si="17"/>
        <v>0</v>
      </c>
      <c r="H186" s="70">
        <f t="shared" si="17"/>
        <v>0</v>
      </c>
    </row>
    <row r="187" spans="1:8" s="1" customFormat="1" ht="18" customHeight="1" x14ac:dyDescent="0.25">
      <c r="A187" s="494" t="s">
        <v>24</v>
      </c>
      <c r="B187" s="497" t="s">
        <v>73</v>
      </c>
      <c r="C187" s="500" t="s">
        <v>30</v>
      </c>
      <c r="D187" s="292" t="s">
        <v>7</v>
      </c>
      <c r="E187" s="295">
        <f t="shared" ref="E187:E196" si="18">F187+G187+H187</f>
        <v>19529.3</v>
      </c>
      <c r="F187" s="295">
        <f>F188+F189+F190+F191</f>
        <v>7499</v>
      </c>
      <c r="G187" s="295">
        <f>G188+G189+G190+G191</f>
        <v>5836.4</v>
      </c>
      <c r="H187" s="296">
        <f>H188+H189+H190+H191</f>
        <v>6193.9</v>
      </c>
    </row>
    <row r="188" spans="1:8" s="1" customFormat="1" x14ac:dyDescent="0.25">
      <c r="A188" s="495"/>
      <c r="B188" s="498"/>
      <c r="C188" s="501"/>
      <c r="D188" s="293" t="s">
        <v>86</v>
      </c>
      <c r="E188" s="297">
        <f t="shared" si="18"/>
        <v>19529.3</v>
      </c>
      <c r="F188" s="440">
        <f>5336.2-49.2+864.2+1360.7-12.9</f>
        <v>7499</v>
      </c>
      <c r="G188" s="298">
        <v>5836.4</v>
      </c>
      <c r="H188" s="299">
        <v>6193.9</v>
      </c>
    </row>
    <row r="189" spans="1:8" s="1" customFormat="1" x14ac:dyDescent="0.25">
      <c r="A189" s="495"/>
      <c r="B189" s="498"/>
      <c r="C189" s="501"/>
      <c r="D189" s="293" t="s">
        <v>87</v>
      </c>
      <c r="E189" s="297">
        <f t="shared" si="18"/>
        <v>0</v>
      </c>
      <c r="F189" s="298">
        <v>0</v>
      </c>
      <c r="G189" s="298">
        <v>0</v>
      </c>
      <c r="H189" s="299">
        <v>0</v>
      </c>
    </row>
    <row r="190" spans="1:8" s="1" customFormat="1" ht="17.25" customHeight="1" x14ac:dyDescent="0.25">
      <c r="A190" s="495"/>
      <c r="B190" s="498"/>
      <c r="C190" s="501"/>
      <c r="D190" s="293" t="s">
        <v>88</v>
      </c>
      <c r="E190" s="297">
        <f t="shared" si="18"/>
        <v>0</v>
      </c>
      <c r="F190" s="298">
        <v>0</v>
      </c>
      <c r="G190" s="298">
        <v>0</v>
      </c>
      <c r="H190" s="299">
        <v>0</v>
      </c>
    </row>
    <row r="191" spans="1:8" s="1" customFormat="1" ht="15.75" customHeight="1" thickBot="1" x14ac:dyDescent="0.3">
      <c r="A191" s="496"/>
      <c r="B191" s="499"/>
      <c r="C191" s="502"/>
      <c r="D191" s="294" t="s">
        <v>89</v>
      </c>
      <c r="E191" s="300">
        <f t="shared" si="18"/>
        <v>0</v>
      </c>
      <c r="F191" s="301">
        <v>0</v>
      </c>
      <c r="G191" s="301">
        <v>0</v>
      </c>
      <c r="H191" s="302">
        <v>0</v>
      </c>
    </row>
    <row r="192" spans="1:8" s="1" customFormat="1" ht="17.25" customHeight="1" x14ac:dyDescent="0.25">
      <c r="A192" s="494" t="s">
        <v>47</v>
      </c>
      <c r="B192" s="497" t="s">
        <v>74</v>
      </c>
      <c r="C192" s="500" t="s">
        <v>30</v>
      </c>
      <c r="D192" s="292" t="s">
        <v>7</v>
      </c>
      <c r="E192" s="295">
        <f t="shared" si="18"/>
        <v>1704.1</v>
      </c>
      <c r="F192" s="295">
        <f>F193+F194+F195+F196</f>
        <v>1704.1</v>
      </c>
      <c r="G192" s="295">
        <f>G193+G194+G195+G196</f>
        <v>0</v>
      </c>
      <c r="H192" s="296">
        <f>H193+H194+H195+H196</f>
        <v>0</v>
      </c>
    </row>
    <row r="193" spans="1:8" s="1" customFormat="1" ht="17.25" customHeight="1" x14ac:dyDescent="0.25">
      <c r="A193" s="495"/>
      <c r="B193" s="498"/>
      <c r="C193" s="501"/>
      <c r="D193" s="293" t="s">
        <v>86</v>
      </c>
      <c r="E193" s="297">
        <f t="shared" si="18"/>
        <v>51.1</v>
      </c>
      <c r="F193" s="298">
        <f>51.1</f>
        <v>51.1</v>
      </c>
      <c r="G193" s="298">
        <v>0</v>
      </c>
      <c r="H193" s="299">
        <v>0</v>
      </c>
    </row>
    <row r="194" spans="1:8" s="1" customFormat="1" ht="18.75" customHeight="1" x14ac:dyDescent="0.25">
      <c r="A194" s="495"/>
      <c r="B194" s="498"/>
      <c r="C194" s="501"/>
      <c r="D194" s="293" t="s">
        <v>87</v>
      </c>
      <c r="E194" s="297">
        <f t="shared" si="18"/>
        <v>1653</v>
      </c>
      <c r="F194" s="298">
        <f>1236.3+416.7</f>
        <v>1653</v>
      </c>
      <c r="G194" s="298">
        <v>0</v>
      </c>
      <c r="H194" s="299">
        <v>0</v>
      </c>
    </row>
    <row r="195" spans="1:8" s="1" customFormat="1" ht="15.75" customHeight="1" x14ac:dyDescent="0.25">
      <c r="A195" s="495"/>
      <c r="B195" s="498"/>
      <c r="C195" s="501"/>
      <c r="D195" s="293" t="s">
        <v>88</v>
      </c>
      <c r="E195" s="297">
        <f t="shared" si="18"/>
        <v>0</v>
      </c>
      <c r="F195" s="298">
        <v>0</v>
      </c>
      <c r="G195" s="298">
        <v>0</v>
      </c>
      <c r="H195" s="299">
        <v>0</v>
      </c>
    </row>
    <row r="196" spans="1:8" s="1" customFormat="1" ht="17.25" customHeight="1" thickBot="1" x14ac:dyDescent="0.3">
      <c r="A196" s="496"/>
      <c r="B196" s="499"/>
      <c r="C196" s="502"/>
      <c r="D196" s="294" t="s">
        <v>89</v>
      </c>
      <c r="E196" s="300">
        <f t="shared" si="18"/>
        <v>0</v>
      </c>
      <c r="F196" s="301">
        <v>0</v>
      </c>
      <c r="G196" s="301">
        <v>0</v>
      </c>
      <c r="H196" s="302">
        <v>0</v>
      </c>
    </row>
    <row r="197" spans="1:8" s="1" customFormat="1" ht="15.75" customHeight="1" x14ac:dyDescent="0.25">
      <c r="A197" s="494" t="s">
        <v>48</v>
      </c>
      <c r="B197" s="497" t="s">
        <v>75</v>
      </c>
      <c r="C197" s="500" t="s">
        <v>30</v>
      </c>
      <c r="D197" s="292" t="s">
        <v>7</v>
      </c>
      <c r="E197" s="295">
        <f t="shared" ref="E197:E226" si="19">G197+H197+F197</f>
        <v>3591.6</v>
      </c>
      <c r="F197" s="295">
        <f>F198+F199+F200+F201</f>
        <v>1230</v>
      </c>
      <c r="G197" s="295">
        <f>G198+G199+G200+G201</f>
        <v>1180.8</v>
      </c>
      <c r="H197" s="296">
        <f>H198+H199+H200+H201</f>
        <v>1180.8</v>
      </c>
    </row>
    <row r="198" spans="1:8" s="1" customFormat="1" ht="17.25" customHeight="1" x14ac:dyDescent="0.25">
      <c r="A198" s="495"/>
      <c r="B198" s="498"/>
      <c r="C198" s="501"/>
      <c r="D198" s="293" t="s">
        <v>86</v>
      </c>
      <c r="E198" s="297">
        <f t="shared" si="19"/>
        <v>3591.6</v>
      </c>
      <c r="F198" s="298">
        <f>1180.8+F203</f>
        <v>1230</v>
      </c>
      <c r="G198" s="298">
        <f t="shared" ref="G198:H198" si="20">1180.8+G203</f>
        <v>1180.8</v>
      </c>
      <c r="H198" s="298">
        <f t="shared" si="20"/>
        <v>1180.8</v>
      </c>
    </row>
    <row r="199" spans="1:8" s="1" customFormat="1" ht="19.5" customHeight="1" x14ac:dyDescent="0.25">
      <c r="A199" s="495"/>
      <c r="B199" s="498"/>
      <c r="C199" s="501"/>
      <c r="D199" s="293" t="s">
        <v>87</v>
      </c>
      <c r="E199" s="297">
        <f t="shared" si="19"/>
        <v>0</v>
      </c>
      <c r="F199" s="298">
        <f>0+F204</f>
        <v>0</v>
      </c>
      <c r="G199" s="298">
        <f t="shared" ref="G199:H199" si="21">0+G204</f>
        <v>0</v>
      </c>
      <c r="H199" s="298">
        <f t="shared" si="21"/>
        <v>0</v>
      </c>
    </row>
    <row r="200" spans="1:8" s="1" customFormat="1" ht="16.5" customHeight="1" x14ac:dyDescent="0.25">
      <c r="A200" s="495"/>
      <c r="B200" s="498"/>
      <c r="C200" s="501"/>
      <c r="D200" s="293" t="s">
        <v>88</v>
      </c>
      <c r="E200" s="297">
        <f t="shared" si="19"/>
        <v>0</v>
      </c>
      <c r="F200" s="298">
        <f t="shared" ref="F200:H201" si="22">0+F205</f>
        <v>0</v>
      </c>
      <c r="G200" s="298">
        <f t="shared" si="22"/>
        <v>0</v>
      </c>
      <c r="H200" s="298">
        <f t="shared" si="22"/>
        <v>0</v>
      </c>
    </row>
    <row r="201" spans="1:8" s="1" customFormat="1" ht="18.75" customHeight="1" thickBot="1" x14ac:dyDescent="0.3">
      <c r="A201" s="496"/>
      <c r="B201" s="499"/>
      <c r="C201" s="502"/>
      <c r="D201" s="294" t="s">
        <v>89</v>
      </c>
      <c r="E201" s="300">
        <f t="shared" si="19"/>
        <v>0</v>
      </c>
      <c r="F201" s="298">
        <f t="shared" si="22"/>
        <v>0</v>
      </c>
      <c r="G201" s="298">
        <f t="shared" si="22"/>
        <v>0</v>
      </c>
      <c r="H201" s="298">
        <f t="shared" si="22"/>
        <v>0</v>
      </c>
    </row>
    <row r="202" spans="1:8" s="1" customFormat="1" ht="18.75" customHeight="1" x14ac:dyDescent="0.25">
      <c r="A202" s="494" t="s">
        <v>114</v>
      </c>
      <c r="B202" s="497" t="s">
        <v>115</v>
      </c>
      <c r="C202" s="500" t="s">
        <v>30</v>
      </c>
      <c r="D202" s="292" t="s">
        <v>7</v>
      </c>
      <c r="E202" s="295">
        <f t="shared" si="19"/>
        <v>49.2</v>
      </c>
      <c r="F202" s="295">
        <f>F203+F204+F205+F206</f>
        <v>49.2</v>
      </c>
      <c r="G202" s="295">
        <f>G203+G204+G205+G206</f>
        <v>0</v>
      </c>
      <c r="H202" s="296">
        <f>H203+H204+H205+H206</f>
        <v>0</v>
      </c>
    </row>
    <row r="203" spans="1:8" s="1" customFormat="1" ht="18.75" customHeight="1" x14ac:dyDescent="0.25">
      <c r="A203" s="495"/>
      <c r="B203" s="498"/>
      <c r="C203" s="501"/>
      <c r="D203" s="293" t="s">
        <v>86</v>
      </c>
      <c r="E203" s="297">
        <f t="shared" si="19"/>
        <v>49.2</v>
      </c>
      <c r="F203" s="298">
        <v>49.2</v>
      </c>
      <c r="G203" s="298">
        <v>0</v>
      </c>
      <c r="H203" s="299">
        <v>0</v>
      </c>
    </row>
    <row r="204" spans="1:8" s="1" customFormat="1" ht="18.75" customHeight="1" x14ac:dyDescent="0.25">
      <c r="A204" s="495"/>
      <c r="B204" s="498"/>
      <c r="C204" s="501"/>
      <c r="D204" s="293" t="s">
        <v>87</v>
      </c>
      <c r="E204" s="297">
        <f t="shared" si="19"/>
        <v>0</v>
      </c>
      <c r="F204" s="298">
        <v>0</v>
      </c>
      <c r="G204" s="298">
        <v>0</v>
      </c>
      <c r="H204" s="299">
        <v>0</v>
      </c>
    </row>
    <row r="205" spans="1:8" s="1" customFormat="1" ht="18.75" customHeight="1" x14ac:dyDescent="0.25">
      <c r="A205" s="495"/>
      <c r="B205" s="498"/>
      <c r="C205" s="501"/>
      <c r="D205" s="293" t="s">
        <v>88</v>
      </c>
      <c r="E205" s="297">
        <f t="shared" si="19"/>
        <v>0</v>
      </c>
      <c r="F205" s="298">
        <v>0</v>
      </c>
      <c r="G205" s="298">
        <v>0</v>
      </c>
      <c r="H205" s="299">
        <v>0</v>
      </c>
    </row>
    <row r="206" spans="1:8" s="1" customFormat="1" ht="18.75" customHeight="1" thickBot="1" x14ac:dyDescent="0.3">
      <c r="A206" s="496"/>
      <c r="B206" s="499"/>
      <c r="C206" s="502"/>
      <c r="D206" s="294" t="s">
        <v>89</v>
      </c>
      <c r="E206" s="300">
        <f t="shared" si="19"/>
        <v>0</v>
      </c>
      <c r="F206" s="301">
        <v>0</v>
      </c>
      <c r="G206" s="301">
        <v>0</v>
      </c>
      <c r="H206" s="302">
        <v>0</v>
      </c>
    </row>
    <row r="207" spans="1:8" s="1" customFormat="1" ht="17.25" customHeight="1" x14ac:dyDescent="0.25">
      <c r="A207" s="494" t="s">
        <v>49</v>
      </c>
      <c r="B207" s="497" t="s">
        <v>76</v>
      </c>
      <c r="C207" s="500" t="s">
        <v>30</v>
      </c>
      <c r="D207" s="292" t="s">
        <v>7</v>
      </c>
      <c r="E207" s="295">
        <f t="shared" si="19"/>
        <v>1260</v>
      </c>
      <c r="F207" s="295">
        <f>F208+F209+F210+F211</f>
        <v>1260</v>
      </c>
      <c r="G207" s="295">
        <f>G208+G209+G210+G211</f>
        <v>0</v>
      </c>
      <c r="H207" s="296">
        <f>H208+H209+H210+H211</f>
        <v>0</v>
      </c>
    </row>
    <row r="208" spans="1:8" s="1" customFormat="1" ht="15.75" customHeight="1" x14ac:dyDescent="0.25">
      <c r="A208" s="495"/>
      <c r="B208" s="498"/>
      <c r="C208" s="501"/>
      <c r="D208" s="293" t="s">
        <v>86</v>
      </c>
      <c r="E208" s="297">
        <f t="shared" si="19"/>
        <v>630</v>
      </c>
      <c r="F208" s="298">
        <v>630</v>
      </c>
      <c r="G208" s="298">
        <v>0</v>
      </c>
      <c r="H208" s="299">
        <v>0</v>
      </c>
    </row>
    <row r="209" spans="1:8" s="1" customFormat="1" ht="17.25" customHeight="1" x14ac:dyDescent="0.25">
      <c r="A209" s="495"/>
      <c r="B209" s="498"/>
      <c r="C209" s="501"/>
      <c r="D209" s="293" t="s">
        <v>87</v>
      </c>
      <c r="E209" s="297">
        <f t="shared" si="19"/>
        <v>630</v>
      </c>
      <c r="F209" s="298">
        <v>630</v>
      </c>
      <c r="G209" s="298">
        <v>0</v>
      </c>
      <c r="H209" s="299">
        <v>0</v>
      </c>
    </row>
    <row r="210" spans="1:8" s="1" customFormat="1" ht="18.75" customHeight="1" x14ac:dyDescent="0.25">
      <c r="A210" s="495"/>
      <c r="B210" s="498"/>
      <c r="C210" s="501"/>
      <c r="D210" s="293" t="s">
        <v>88</v>
      </c>
      <c r="E210" s="297">
        <f t="shared" si="19"/>
        <v>0</v>
      </c>
      <c r="F210" s="298">
        <v>0</v>
      </c>
      <c r="G210" s="298">
        <v>0</v>
      </c>
      <c r="H210" s="299">
        <v>0</v>
      </c>
    </row>
    <row r="211" spans="1:8" s="1" customFormat="1" ht="19.5" customHeight="1" thickBot="1" x14ac:dyDescent="0.3">
      <c r="A211" s="496"/>
      <c r="B211" s="499"/>
      <c r="C211" s="502"/>
      <c r="D211" s="294" t="s">
        <v>89</v>
      </c>
      <c r="E211" s="300">
        <f t="shared" si="19"/>
        <v>0</v>
      </c>
      <c r="F211" s="301">
        <v>0</v>
      </c>
      <c r="G211" s="301">
        <v>0</v>
      </c>
      <c r="H211" s="302">
        <v>0</v>
      </c>
    </row>
    <row r="212" spans="1:8" s="1" customFormat="1" ht="17.25" customHeight="1" x14ac:dyDescent="0.25">
      <c r="A212" s="494" t="s">
        <v>91</v>
      </c>
      <c r="B212" s="506" t="s">
        <v>93</v>
      </c>
      <c r="C212" s="500" t="s">
        <v>30</v>
      </c>
      <c r="D212" s="292" t="s">
        <v>7</v>
      </c>
      <c r="E212" s="295">
        <f t="shared" si="19"/>
        <v>0</v>
      </c>
      <c r="F212" s="295">
        <f>F213+F214+F215+F216</f>
        <v>0</v>
      </c>
      <c r="G212" s="295">
        <f>G213+G214+G215+G216</f>
        <v>0</v>
      </c>
      <c r="H212" s="296">
        <f>H213+H214+H215+H216</f>
        <v>0</v>
      </c>
    </row>
    <row r="213" spans="1:8" s="1" customFormat="1" ht="15.75" customHeight="1" x14ac:dyDescent="0.25">
      <c r="A213" s="495"/>
      <c r="B213" s="507"/>
      <c r="C213" s="501"/>
      <c r="D213" s="293" t="s">
        <v>86</v>
      </c>
      <c r="E213" s="297">
        <f t="shared" si="19"/>
        <v>0</v>
      </c>
      <c r="F213" s="298">
        <v>0</v>
      </c>
      <c r="G213" s="298">
        <v>0</v>
      </c>
      <c r="H213" s="299">
        <v>0</v>
      </c>
    </row>
    <row r="214" spans="1:8" s="1" customFormat="1" ht="17.25" customHeight="1" x14ac:dyDescent="0.25">
      <c r="A214" s="495"/>
      <c r="B214" s="507"/>
      <c r="C214" s="501"/>
      <c r="D214" s="293" t="s">
        <v>87</v>
      </c>
      <c r="E214" s="297">
        <f t="shared" si="19"/>
        <v>0</v>
      </c>
      <c r="F214" s="298">
        <v>0</v>
      </c>
      <c r="G214" s="298">
        <v>0</v>
      </c>
      <c r="H214" s="299">
        <v>0</v>
      </c>
    </row>
    <row r="215" spans="1:8" s="1" customFormat="1" ht="18.75" customHeight="1" x14ac:dyDescent="0.25">
      <c r="A215" s="495"/>
      <c r="B215" s="507"/>
      <c r="C215" s="501"/>
      <c r="D215" s="293" t="s">
        <v>88</v>
      </c>
      <c r="E215" s="297">
        <f t="shared" si="19"/>
        <v>0</v>
      </c>
      <c r="F215" s="298">
        <v>0</v>
      </c>
      <c r="G215" s="298">
        <v>0</v>
      </c>
      <c r="H215" s="299">
        <v>0</v>
      </c>
    </row>
    <row r="216" spans="1:8" s="1" customFormat="1" ht="19.5" customHeight="1" thickBot="1" x14ac:dyDescent="0.3">
      <c r="A216" s="496"/>
      <c r="B216" s="508"/>
      <c r="C216" s="502"/>
      <c r="D216" s="294" t="s">
        <v>89</v>
      </c>
      <c r="E216" s="300">
        <f t="shared" si="19"/>
        <v>0</v>
      </c>
      <c r="F216" s="301">
        <v>0</v>
      </c>
      <c r="G216" s="301">
        <v>0</v>
      </c>
      <c r="H216" s="302">
        <v>0</v>
      </c>
    </row>
    <row r="217" spans="1:8" s="1" customFormat="1" ht="17.25" customHeight="1" x14ac:dyDescent="0.25">
      <c r="A217" s="494" t="s">
        <v>94</v>
      </c>
      <c r="B217" s="506" t="s">
        <v>98</v>
      </c>
      <c r="C217" s="500" t="s">
        <v>30</v>
      </c>
      <c r="D217" s="292" t="s">
        <v>7</v>
      </c>
      <c r="E217" s="295">
        <f>G217+H217+F217</f>
        <v>0</v>
      </c>
      <c r="F217" s="295">
        <f>F218+F219+F220+F221</f>
        <v>0</v>
      </c>
      <c r="G217" s="295">
        <f>G218+G219+G220+G221</f>
        <v>0</v>
      </c>
      <c r="H217" s="296">
        <f>H218+H219+H220+H221</f>
        <v>0</v>
      </c>
    </row>
    <row r="218" spans="1:8" s="1" customFormat="1" ht="15.75" customHeight="1" x14ac:dyDescent="0.25">
      <c r="A218" s="495"/>
      <c r="B218" s="507"/>
      <c r="C218" s="501"/>
      <c r="D218" s="293" t="s">
        <v>86</v>
      </c>
      <c r="E218" s="297">
        <f>G218+H218+F218</f>
        <v>0</v>
      </c>
      <c r="F218" s="298">
        <v>0</v>
      </c>
      <c r="G218" s="298">
        <v>0</v>
      </c>
      <c r="H218" s="299">
        <v>0</v>
      </c>
    </row>
    <row r="219" spans="1:8" s="1" customFormat="1" ht="17.25" customHeight="1" x14ac:dyDescent="0.25">
      <c r="A219" s="495"/>
      <c r="B219" s="507"/>
      <c r="C219" s="501"/>
      <c r="D219" s="293" t="s">
        <v>87</v>
      </c>
      <c r="E219" s="297">
        <f>G219+H219+F219</f>
        <v>0</v>
      </c>
      <c r="F219" s="298">
        <v>0</v>
      </c>
      <c r="G219" s="298">
        <v>0</v>
      </c>
      <c r="H219" s="299">
        <v>0</v>
      </c>
    </row>
    <row r="220" spans="1:8" s="1" customFormat="1" ht="18.75" customHeight="1" x14ac:dyDescent="0.25">
      <c r="A220" s="495"/>
      <c r="B220" s="507"/>
      <c r="C220" s="501"/>
      <c r="D220" s="293" t="s">
        <v>88</v>
      </c>
      <c r="E220" s="297">
        <f>G220+H220+F220</f>
        <v>0</v>
      </c>
      <c r="F220" s="298">
        <v>0</v>
      </c>
      <c r="G220" s="298">
        <v>0</v>
      </c>
      <c r="H220" s="299">
        <v>0</v>
      </c>
    </row>
    <row r="221" spans="1:8" s="1" customFormat="1" ht="23.25" customHeight="1" thickBot="1" x14ac:dyDescent="0.3">
      <c r="A221" s="496"/>
      <c r="B221" s="508"/>
      <c r="C221" s="502"/>
      <c r="D221" s="294" t="s">
        <v>89</v>
      </c>
      <c r="E221" s="300">
        <f>G221+H221+F221</f>
        <v>0</v>
      </c>
      <c r="F221" s="301">
        <v>0</v>
      </c>
      <c r="G221" s="301">
        <v>0</v>
      </c>
      <c r="H221" s="302">
        <v>0</v>
      </c>
    </row>
    <row r="222" spans="1:8" s="1" customFormat="1" ht="17.25" customHeight="1" x14ac:dyDescent="0.25">
      <c r="A222" s="494" t="s">
        <v>96</v>
      </c>
      <c r="B222" s="482" t="s">
        <v>55</v>
      </c>
      <c r="C222" s="500" t="s">
        <v>30</v>
      </c>
      <c r="D222" s="292" t="s">
        <v>7</v>
      </c>
      <c r="E222" s="295">
        <f t="shared" si="19"/>
        <v>119.69999999999999</v>
      </c>
      <c r="F222" s="295">
        <f>F223+F224+F225+F226</f>
        <v>39.9</v>
      </c>
      <c r="G222" s="295">
        <f>G223+G224+G225+G226</f>
        <v>39.9</v>
      </c>
      <c r="H222" s="296">
        <f>H223+H224+H225+H226</f>
        <v>39.9</v>
      </c>
    </row>
    <row r="223" spans="1:8" s="1" customFormat="1" ht="15.75" customHeight="1" x14ac:dyDescent="0.25">
      <c r="A223" s="495"/>
      <c r="B223" s="483"/>
      <c r="C223" s="501"/>
      <c r="D223" s="293" t="s">
        <v>86</v>
      </c>
      <c r="E223" s="297">
        <f t="shared" si="19"/>
        <v>119.69999999999999</v>
      </c>
      <c r="F223" s="298">
        <v>39.9</v>
      </c>
      <c r="G223" s="298">
        <v>39.9</v>
      </c>
      <c r="H223" s="299">
        <v>39.9</v>
      </c>
    </row>
    <row r="224" spans="1:8" s="1" customFormat="1" ht="17.25" customHeight="1" x14ac:dyDescent="0.25">
      <c r="A224" s="495"/>
      <c r="B224" s="483"/>
      <c r="C224" s="501"/>
      <c r="D224" s="293" t="s">
        <v>87</v>
      </c>
      <c r="E224" s="297">
        <f t="shared" si="19"/>
        <v>0</v>
      </c>
      <c r="F224" s="298">
        <v>0</v>
      </c>
      <c r="G224" s="298">
        <v>0</v>
      </c>
      <c r="H224" s="299">
        <v>0</v>
      </c>
    </row>
    <row r="225" spans="1:8" s="1" customFormat="1" ht="18.75" customHeight="1" x14ac:dyDescent="0.25">
      <c r="A225" s="495"/>
      <c r="B225" s="483"/>
      <c r="C225" s="501"/>
      <c r="D225" s="293" t="s">
        <v>88</v>
      </c>
      <c r="E225" s="297">
        <f t="shared" si="19"/>
        <v>0</v>
      </c>
      <c r="F225" s="298">
        <v>0</v>
      </c>
      <c r="G225" s="298">
        <v>0</v>
      </c>
      <c r="H225" s="299">
        <v>0</v>
      </c>
    </row>
    <row r="226" spans="1:8" s="1" customFormat="1" ht="19.5" customHeight="1" thickBot="1" x14ac:dyDescent="0.3">
      <c r="A226" s="496"/>
      <c r="B226" s="484"/>
      <c r="C226" s="502"/>
      <c r="D226" s="294" t="s">
        <v>89</v>
      </c>
      <c r="E226" s="300">
        <f t="shared" si="19"/>
        <v>0</v>
      </c>
      <c r="F226" s="301">
        <v>0</v>
      </c>
      <c r="G226" s="301">
        <v>0</v>
      </c>
      <c r="H226" s="302">
        <v>0</v>
      </c>
    </row>
    <row r="227" spans="1:8" s="1" customFormat="1" ht="27.75" customHeight="1" x14ac:dyDescent="0.25">
      <c r="A227" s="57"/>
      <c r="D227" s="122"/>
    </row>
    <row r="228" spans="1:8" s="1" customFormat="1" x14ac:dyDescent="0.25">
      <c r="A228" s="57"/>
      <c r="D228" s="122"/>
    </row>
    <row r="229" spans="1:8" s="1" customFormat="1" x14ac:dyDescent="0.25">
      <c r="A229" s="57"/>
      <c r="D229" s="122"/>
    </row>
    <row r="230" spans="1:8" s="1" customFormat="1" x14ac:dyDescent="0.25">
      <c r="A230" s="57"/>
      <c r="D230" s="122"/>
      <c r="F230" s="61"/>
    </row>
    <row r="231" spans="1:8" s="1" customFormat="1" x14ac:dyDescent="0.25">
      <c r="A231" s="57"/>
      <c r="D231" s="122"/>
      <c r="F231" s="61"/>
    </row>
    <row r="232" spans="1:8" s="1" customFormat="1" x14ac:dyDescent="0.25">
      <c r="A232" s="57"/>
      <c r="D232" s="122"/>
    </row>
    <row r="233" spans="1:8" s="1" customFormat="1" x14ac:dyDescent="0.25">
      <c r="A233" s="57"/>
      <c r="D233" s="122"/>
    </row>
    <row r="234" spans="1:8" s="1" customFormat="1" x14ac:dyDescent="0.25">
      <c r="A234" s="57"/>
      <c r="D234" s="122"/>
    </row>
    <row r="235" spans="1:8" s="1" customFormat="1" x14ac:dyDescent="0.25">
      <c r="A235" s="57"/>
      <c r="D235" s="122"/>
    </row>
    <row r="236" spans="1:8" s="1" customFormat="1" x14ac:dyDescent="0.25">
      <c r="A236" s="57"/>
      <c r="D236" s="122"/>
    </row>
    <row r="237" spans="1:8" s="1" customFormat="1" x14ac:dyDescent="0.25">
      <c r="A237" s="57"/>
      <c r="D237" s="122"/>
    </row>
    <row r="238" spans="1:8" s="1" customFormat="1" x14ac:dyDescent="0.25">
      <c r="A238" s="57"/>
      <c r="D238" s="122"/>
    </row>
    <row r="239" spans="1:8" s="1" customFormat="1" x14ac:dyDescent="0.25">
      <c r="A239" s="57"/>
      <c r="D239" s="122"/>
    </row>
    <row r="240" spans="1:8" s="1" customFormat="1" x14ac:dyDescent="0.25">
      <c r="A240" s="57"/>
      <c r="D240" s="122"/>
    </row>
    <row r="241" spans="1:4" s="1" customFormat="1" x14ac:dyDescent="0.25">
      <c r="A241" s="57"/>
      <c r="D241" s="122"/>
    </row>
    <row r="242" spans="1:4" s="1" customFormat="1" x14ac:dyDescent="0.25">
      <c r="A242" s="57"/>
      <c r="D242" s="122"/>
    </row>
    <row r="243" spans="1:4" s="1" customFormat="1" x14ac:dyDescent="0.25">
      <c r="A243" s="57"/>
      <c r="D243" s="122"/>
    </row>
    <row r="244" spans="1:4" s="1" customFormat="1" x14ac:dyDescent="0.25">
      <c r="A244" s="57"/>
      <c r="D244" s="122"/>
    </row>
    <row r="245" spans="1:4" s="1" customFormat="1" x14ac:dyDescent="0.25">
      <c r="A245" s="57"/>
      <c r="D245" s="122"/>
    </row>
    <row r="246" spans="1:4" s="1" customFormat="1" x14ac:dyDescent="0.25">
      <c r="A246" s="57"/>
      <c r="D246" s="122"/>
    </row>
    <row r="247" spans="1:4" s="1" customFormat="1" x14ac:dyDescent="0.25">
      <c r="A247" s="57"/>
      <c r="D247" s="122"/>
    </row>
    <row r="248" spans="1:4" s="1" customFormat="1" x14ac:dyDescent="0.25">
      <c r="A248" s="57"/>
      <c r="D248" s="122"/>
    </row>
    <row r="249" spans="1:4" s="1" customFormat="1" x14ac:dyDescent="0.25">
      <c r="A249" s="57"/>
      <c r="D249" s="122"/>
    </row>
    <row r="250" spans="1:4" s="1" customFormat="1" x14ac:dyDescent="0.25">
      <c r="A250" s="57"/>
      <c r="D250" s="122"/>
    </row>
    <row r="251" spans="1:4" s="1" customFormat="1" x14ac:dyDescent="0.25">
      <c r="A251" s="57"/>
      <c r="D251" s="122"/>
    </row>
    <row r="252" spans="1:4" s="1" customFormat="1" x14ac:dyDescent="0.25">
      <c r="A252" s="57"/>
      <c r="D252" s="122"/>
    </row>
    <row r="253" spans="1:4" s="1" customFormat="1" x14ac:dyDescent="0.25">
      <c r="A253" s="57"/>
      <c r="D253" s="122"/>
    </row>
    <row r="254" spans="1:4" s="1" customFormat="1" x14ac:dyDescent="0.25">
      <c r="A254" s="57"/>
      <c r="D254" s="122"/>
    </row>
    <row r="255" spans="1:4" s="1" customFormat="1" x14ac:dyDescent="0.25">
      <c r="A255" s="57"/>
      <c r="D255" s="122"/>
    </row>
    <row r="256" spans="1:4" s="1" customFormat="1" x14ac:dyDescent="0.25">
      <c r="A256" s="57"/>
      <c r="D256" s="122"/>
    </row>
    <row r="257" spans="1:4" s="1" customFormat="1" x14ac:dyDescent="0.25">
      <c r="A257" s="57"/>
      <c r="D257" s="122"/>
    </row>
    <row r="258" spans="1:4" s="1" customFormat="1" x14ac:dyDescent="0.25">
      <c r="A258" s="57"/>
      <c r="D258" s="122"/>
    </row>
    <row r="259" spans="1:4" s="1" customFormat="1" x14ac:dyDescent="0.25">
      <c r="A259" s="57"/>
      <c r="D259" s="122"/>
    </row>
    <row r="260" spans="1:4" s="1" customFormat="1" x14ac:dyDescent="0.25">
      <c r="A260" s="57"/>
      <c r="D260" s="122"/>
    </row>
    <row r="261" spans="1:4" s="1" customFormat="1" x14ac:dyDescent="0.25">
      <c r="A261" s="57"/>
      <c r="D261" s="122"/>
    </row>
    <row r="262" spans="1:4" s="1" customFormat="1" x14ac:dyDescent="0.25">
      <c r="A262" s="57"/>
      <c r="D262" s="122"/>
    </row>
    <row r="263" spans="1:4" s="1" customFormat="1" x14ac:dyDescent="0.25">
      <c r="A263" s="57"/>
      <c r="D263" s="122"/>
    </row>
    <row r="264" spans="1:4" s="1" customFormat="1" x14ac:dyDescent="0.25">
      <c r="A264" s="57"/>
      <c r="D264" s="122"/>
    </row>
    <row r="265" spans="1:4" s="1" customFormat="1" x14ac:dyDescent="0.25">
      <c r="A265" s="57"/>
      <c r="D265" s="122"/>
    </row>
    <row r="266" spans="1:4" s="1" customFormat="1" x14ac:dyDescent="0.25">
      <c r="A266" s="57"/>
      <c r="D266" s="122"/>
    </row>
    <row r="267" spans="1:4" s="1" customFormat="1" x14ac:dyDescent="0.25">
      <c r="A267" s="57"/>
      <c r="D267" s="122"/>
    </row>
    <row r="268" spans="1:4" s="1" customFormat="1" x14ac:dyDescent="0.25">
      <c r="A268" s="57"/>
      <c r="D268" s="122"/>
    </row>
    <row r="269" spans="1:4" s="1" customFormat="1" x14ac:dyDescent="0.25">
      <c r="A269" s="57"/>
      <c r="D269" s="122"/>
    </row>
    <row r="270" spans="1:4" s="1" customFormat="1" x14ac:dyDescent="0.25">
      <c r="A270" s="57"/>
      <c r="D270" s="122"/>
    </row>
    <row r="271" spans="1:4" s="1" customFormat="1" x14ac:dyDescent="0.25">
      <c r="A271" s="57"/>
      <c r="D271" s="122"/>
    </row>
    <row r="272" spans="1:4" s="1" customFormat="1" x14ac:dyDescent="0.25">
      <c r="A272" s="57"/>
      <c r="D272" s="122"/>
    </row>
    <row r="273" spans="1:4" s="1" customFormat="1" x14ac:dyDescent="0.25">
      <c r="A273" s="57"/>
      <c r="D273" s="122"/>
    </row>
    <row r="274" spans="1:4" s="1" customFormat="1" x14ac:dyDescent="0.25">
      <c r="A274" s="57"/>
      <c r="D274" s="122"/>
    </row>
    <row r="275" spans="1:4" s="1" customFormat="1" x14ac:dyDescent="0.25">
      <c r="A275" s="57"/>
      <c r="D275" s="122"/>
    </row>
    <row r="276" spans="1:4" s="1" customFormat="1" x14ac:dyDescent="0.25">
      <c r="A276" s="57"/>
      <c r="D276" s="122"/>
    </row>
    <row r="277" spans="1:4" s="1" customFormat="1" x14ac:dyDescent="0.25">
      <c r="A277" s="57"/>
      <c r="D277" s="122"/>
    </row>
    <row r="278" spans="1:4" s="1" customFormat="1" x14ac:dyDescent="0.25">
      <c r="A278" s="57"/>
      <c r="D278" s="122"/>
    </row>
    <row r="279" spans="1:4" s="1" customFormat="1" x14ac:dyDescent="0.25">
      <c r="A279" s="57"/>
      <c r="D279" s="122"/>
    </row>
    <row r="280" spans="1:4" s="1" customFormat="1" x14ac:dyDescent="0.25">
      <c r="A280" s="57"/>
      <c r="D280" s="122"/>
    </row>
    <row r="281" spans="1:4" s="1" customFormat="1" x14ac:dyDescent="0.25">
      <c r="A281" s="57"/>
      <c r="D281" s="122"/>
    </row>
    <row r="282" spans="1:4" s="1" customFormat="1" x14ac:dyDescent="0.25">
      <c r="A282" s="57"/>
      <c r="D282" s="122"/>
    </row>
    <row r="283" spans="1:4" s="1" customFormat="1" x14ac:dyDescent="0.25">
      <c r="A283" s="57"/>
      <c r="D283" s="122"/>
    </row>
    <row r="284" spans="1:4" s="1" customFormat="1" x14ac:dyDescent="0.25">
      <c r="A284" s="57"/>
      <c r="D284" s="122"/>
    </row>
    <row r="285" spans="1:4" s="1" customFormat="1" x14ac:dyDescent="0.25">
      <c r="A285" s="57"/>
      <c r="D285" s="122"/>
    </row>
    <row r="286" spans="1:4" s="1" customFormat="1" x14ac:dyDescent="0.25">
      <c r="A286" s="57"/>
      <c r="D286" s="122"/>
    </row>
    <row r="287" spans="1:4" s="1" customFormat="1" x14ac:dyDescent="0.25">
      <c r="A287" s="57"/>
      <c r="D287" s="122"/>
    </row>
    <row r="288" spans="1:4" s="1" customFormat="1" x14ac:dyDescent="0.25">
      <c r="A288" s="57"/>
      <c r="D288" s="122"/>
    </row>
    <row r="289" spans="1:4" s="1" customFormat="1" x14ac:dyDescent="0.25">
      <c r="A289" s="57"/>
      <c r="D289" s="122"/>
    </row>
    <row r="290" spans="1:4" s="1" customFormat="1" x14ac:dyDescent="0.25">
      <c r="A290" s="57"/>
      <c r="D290" s="122"/>
    </row>
    <row r="291" spans="1:4" s="1" customFormat="1" x14ac:dyDescent="0.25">
      <c r="A291" s="57"/>
      <c r="D291" s="122"/>
    </row>
    <row r="292" spans="1:4" s="1" customFormat="1" x14ac:dyDescent="0.25">
      <c r="A292" s="57"/>
      <c r="D292" s="122"/>
    </row>
    <row r="293" spans="1:4" s="1" customFormat="1" x14ac:dyDescent="0.25">
      <c r="A293" s="57"/>
      <c r="D293" s="122"/>
    </row>
    <row r="294" spans="1:4" s="1" customFormat="1" x14ac:dyDescent="0.25">
      <c r="A294" s="57"/>
      <c r="D294" s="122"/>
    </row>
    <row r="295" spans="1:4" s="1" customFormat="1" x14ac:dyDescent="0.25">
      <c r="A295" s="57"/>
      <c r="D295" s="122"/>
    </row>
    <row r="296" spans="1:4" s="1" customFormat="1" x14ac:dyDescent="0.25">
      <c r="A296" s="57"/>
      <c r="D296" s="122"/>
    </row>
    <row r="297" spans="1:4" s="1" customFormat="1" x14ac:dyDescent="0.25">
      <c r="A297" s="57"/>
      <c r="D297" s="122"/>
    </row>
    <row r="298" spans="1:4" s="1" customFormat="1" x14ac:dyDescent="0.25">
      <c r="A298" s="57"/>
      <c r="D298" s="122"/>
    </row>
    <row r="299" spans="1:4" s="1" customFormat="1" x14ac:dyDescent="0.25">
      <c r="A299" s="57"/>
      <c r="D299" s="122"/>
    </row>
    <row r="300" spans="1:4" s="1" customFormat="1" x14ac:dyDescent="0.25">
      <c r="A300" s="57"/>
      <c r="D300" s="122"/>
    </row>
    <row r="301" spans="1:4" s="1" customFormat="1" x14ac:dyDescent="0.25">
      <c r="A301" s="57"/>
      <c r="D301" s="122"/>
    </row>
    <row r="302" spans="1:4" s="1" customFormat="1" x14ac:dyDescent="0.25">
      <c r="A302" s="57"/>
      <c r="D302" s="122"/>
    </row>
    <row r="303" spans="1:4" s="1" customFormat="1" x14ac:dyDescent="0.25">
      <c r="A303" s="57"/>
      <c r="D303" s="122"/>
    </row>
    <row r="304" spans="1:4" s="1" customFormat="1" x14ac:dyDescent="0.25">
      <c r="A304" s="57"/>
      <c r="D304" s="122"/>
    </row>
    <row r="305" spans="1:4" s="1" customFormat="1" x14ac:dyDescent="0.25">
      <c r="A305" s="57"/>
      <c r="D305" s="122"/>
    </row>
    <row r="306" spans="1:4" s="1" customFormat="1" x14ac:dyDescent="0.25">
      <c r="A306" s="57"/>
      <c r="D306" s="122"/>
    </row>
    <row r="307" spans="1:4" s="1" customFormat="1" x14ac:dyDescent="0.25">
      <c r="A307" s="57"/>
      <c r="D307" s="122"/>
    </row>
    <row r="308" spans="1:4" s="1" customFormat="1" x14ac:dyDescent="0.25">
      <c r="A308" s="57"/>
      <c r="D308" s="122"/>
    </row>
    <row r="309" spans="1:4" s="1" customFormat="1" x14ac:dyDescent="0.25">
      <c r="A309" s="57"/>
      <c r="D309" s="122"/>
    </row>
    <row r="310" spans="1:4" s="1" customFormat="1" x14ac:dyDescent="0.25">
      <c r="A310" s="57"/>
      <c r="D310" s="122"/>
    </row>
    <row r="311" spans="1:4" s="1" customFormat="1" x14ac:dyDescent="0.25">
      <c r="A311" s="57"/>
      <c r="D311" s="122"/>
    </row>
    <row r="312" spans="1:4" s="1" customFormat="1" x14ac:dyDescent="0.25">
      <c r="A312" s="57"/>
      <c r="D312" s="122"/>
    </row>
    <row r="313" spans="1:4" s="1" customFormat="1" x14ac:dyDescent="0.25">
      <c r="A313" s="57"/>
      <c r="D313" s="122"/>
    </row>
    <row r="314" spans="1:4" s="1" customFormat="1" x14ac:dyDescent="0.25">
      <c r="A314" s="57"/>
      <c r="D314" s="122"/>
    </row>
    <row r="315" spans="1:4" s="1" customFormat="1" x14ac:dyDescent="0.25">
      <c r="A315" s="57"/>
      <c r="D315" s="122"/>
    </row>
    <row r="316" spans="1:4" s="1" customFormat="1" x14ac:dyDescent="0.25">
      <c r="A316" s="57"/>
      <c r="D316" s="122"/>
    </row>
    <row r="317" spans="1:4" s="1" customFormat="1" x14ac:dyDescent="0.25">
      <c r="A317" s="57"/>
      <c r="D317" s="122"/>
    </row>
    <row r="318" spans="1:4" s="1" customFormat="1" x14ac:dyDescent="0.25">
      <c r="A318" s="57"/>
      <c r="D318" s="122"/>
    </row>
    <row r="319" spans="1:4" s="1" customFormat="1" x14ac:dyDescent="0.25">
      <c r="A319" s="57"/>
      <c r="D319" s="122"/>
    </row>
    <row r="320" spans="1:4" s="1" customFormat="1" x14ac:dyDescent="0.25">
      <c r="A320" s="57"/>
      <c r="D320" s="122"/>
    </row>
    <row r="321" spans="1:4" s="1" customFormat="1" x14ac:dyDescent="0.25">
      <c r="A321" s="57"/>
      <c r="D321" s="122"/>
    </row>
    <row r="322" spans="1:4" s="1" customFormat="1" x14ac:dyDescent="0.25">
      <c r="A322" s="57"/>
      <c r="D322" s="122"/>
    </row>
    <row r="323" spans="1:4" s="1" customFormat="1" x14ac:dyDescent="0.25">
      <c r="A323" s="57"/>
      <c r="D323" s="122"/>
    </row>
    <row r="324" spans="1:4" s="1" customFormat="1" x14ac:dyDescent="0.25">
      <c r="A324" s="57"/>
      <c r="D324" s="122"/>
    </row>
    <row r="325" spans="1:4" s="1" customFormat="1" x14ac:dyDescent="0.25">
      <c r="A325" s="57"/>
      <c r="D325" s="122"/>
    </row>
    <row r="326" spans="1:4" s="1" customFormat="1" x14ac:dyDescent="0.25">
      <c r="A326" s="57"/>
      <c r="D326" s="122"/>
    </row>
    <row r="327" spans="1:4" s="1" customFormat="1" x14ac:dyDescent="0.25">
      <c r="A327" s="57"/>
      <c r="D327" s="122"/>
    </row>
    <row r="328" spans="1:4" s="1" customFormat="1" x14ac:dyDescent="0.25">
      <c r="A328" s="57"/>
      <c r="D328" s="122"/>
    </row>
    <row r="329" spans="1:4" s="1" customFormat="1" x14ac:dyDescent="0.25">
      <c r="A329" s="57"/>
      <c r="D329" s="122"/>
    </row>
    <row r="330" spans="1:4" s="1" customFormat="1" x14ac:dyDescent="0.25">
      <c r="A330" s="57"/>
      <c r="D330" s="122"/>
    </row>
    <row r="331" spans="1:4" s="1" customFormat="1" x14ac:dyDescent="0.25">
      <c r="A331" s="57"/>
      <c r="D331" s="122"/>
    </row>
    <row r="332" spans="1:4" s="1" customFormat="1" x14ac:dyDescent="0.25">
      <c r="A332" s="57"/>
      <c r="D332" s="122"/>
    </row>
    <row r="333" spans="1:4" s="1" customFormat="1" x14ac:dyDescent="0.25">
      <c r="A333" s="57"/>
      <c r="D333" s="122"/>
    </row>
    <row r="334" spans="1:4" s="1" customFormat="1" x14ac:dyDescent="0.25">
      <c r="A334" s="57"/>
      <c r="D334" s="122"/>
    </row>
  </sheetData>
  <mergeCells count="142">
    <mergeCell ref="E1:H1"/>
    <mergeCell ref="A217:A221"/>
    <mergeCell ref="B217:B221"/>
    <mergeCell ref="C217:C221"/>
    <mergeCell ref="A222:A226"/>
    <mergeCell ref="B222:B226"/>
    <mergeCell ref="C222:C226"/>
    <mergeCell ref="A207:A211"/>
    <mergeCell ref="B207:B211"/>
    <mergeCell ref="C207:C211"/>
    <mergeCell ref="A212:A216"/>
    <mergeCell ref="B212:B216"/>
    <mergeCell ref="C212:C216"/>
    <mergeCell ref="A197:A201"/>
    <mergeCell ref="B197:B201"/>
    <mergeCell ref="C197:C201"/>
    <mergeCell ref="A202:A206"/>
    <mergeCell ref="B202:B206"/>
    <mergeCell ref="C202:C206"/>
    <mergeCell ref="A187:A191"/>
    <mergeCell ref="B187:B191"/>
    <mergeCell ref="C187:C191"/>
    <mergeCell ref="A192:A196"/>
    <mergeCell ref="B192:B196"/>
    <mergeCell ref="C192:C196"/>
    <mergeCell ref="A177:A181"/>
    <mergeCell ref="B177:B181"/>
    <mergeCell ref="C177:C181"/>
    <mergeCell ref="A182:A186"/>
    <mergeCell ref="B182:B186"/>
    <mergeCell ref="C182:C186"/>
    <mergeCell ref="A167:A171"/>
    <mergeCell ref="B167:B171"/>
    <mergeCell ref="C167:C171"/>
    <mergeCell ref="A172:A176"/>
    <mergeCell ref="B172:B176"/>
    <mergeCell ref="C172:C176"/>
    <mergeCell ref="A157:A161"/>
    <mergeCell ref="B157:B161"/>
    <mergeCell ref="C157:C161"/>
    <mergeCell ref="A162:A166"/>
    <mergeCell ref="B162:B166"/>
    <mergeCell ref="C162:C166"/>
    <mergeCell ref="A147:A151"/>
    <mergeCell ref="B147:B151"/>
    <mergeCell ref="C147:C151"/>
    <mergeCell ref="I147:J147"/>
    <mergeCell ref="A152:A156"/>
    <mergeCell ref="B152:B156"/>
    <mergeCell ref="C152:C156"/>
    <mergeCell ref="A137:A141"/>
    <mergeCell ref="B137:B141"/>
    <mergeCell ref="C137:C141"/>
    <mergeCell ref="A142:A146"/>
    <mergeCell ref="B142:B146"/>
    <mergeCell ref="C142:C146"/>
    <mergeCell ref="A127:A131"/>
    <mergeCell ref="B127:B131"/>
    <mergeCell ref="C127:C131"/>
    <mergeCell ref="A132:A136"/>
    <mergeCell ref="B132:B136"/>
    <mergeCell ref="C132:C136"/>
    <mergeCell ref="A117:A121"/>
    <mergeCell ref="B117:B121"/>
    <mergeCell ref="C117:C121"/>
    <mergeCell ref="A122:A126"/>
    <mergeCell ref="B122:B126"/>
    <mergeCell ref="C122:C126"/>
    <mergeCell ref="A107:A111"/>
    <mergeCell ref="B107:B111"/>
    <mergeCell ref="C107:C111"/>
    <mergeCell ref="A112:A116"/>
    <mergeCell ref="B112:B116"/>
    <mergeCell ref="C112:C116"/>
    <mergeCell ref="A97:A101"/>
    <mergeCell ref="B97:B101"/>
    <mergeCell ref="C97:C101"/>
    <mergeCell ref="A102:A106"/>
    <mergeCell ref="B102:B106"/>
    <mergeCell ref="C102:C106"/>
    <mergeCell ref="A87:A91"/>
    <mergeCell ref="B87:B91"/>
    <mergeCell ref="C87:C91"/>
    <mergeCell ref="A92:A96"/>
    <mergeCell ref="B92:B96"/>
    <mergeCell ref="C92:C96"/>
    <mergeCell ref="A77:A81"/>
    <mergeCell ref="B77:B81"/>
    <mergeCell ref="C77:C81"/>
    <mergeCell ref="A82:A86"/>
    <mergeCell ref="B82:B86"/>
    <mergeCell ref="C82:C86"/>
    <mergeCell ref="A67:A71"/>
    <mergeCell ref="B67:B71"/>
    <mergeCell ref="C67:C71"/>
    <mergeCell ref="A72:A76"/>
    <mergeCell ref="B72:B76"/>
    <mergeCell ref="C72:C76"/>
    <mergeCell ref="A57:A61"/>
    <mergeCell ref="B57:B61"/>
    <mergeCell ref="C57:C61"/>
    <mergeCell ref="A62:A66"/>
    <mergeCell ref="B62:B66"/>
    <mergeCell ref="C62:C66"/>
    <mergeCell ref="A47:A51"/>
    <mergeCell ref="B47:B51"/>
    <mergeCell ref="C47:C51"/>
    <mergeCell ref="A52:A56"/>
    <mergeCell ref="B52:B56"/>
    <mergeCell ref="C52:C56"/>
    <mergeCell ref="A37:A41"/>
    <mergeCell ref="B37:B41"/>
    <mergeCell ref="C37:C41"/>
    <mergeCell ref="A42:A46"/>
    <mergeCell ref="B42:B46"/>
    <mergeCell ref="C42:C46"/>
    <mergeCell ref="A27:A31"/>
    <mergeCell ref="B27:B31"/>
    <mergeCell ref="C27:C31"/>
    <mergeCell ref="A32:A36"/>
    <mergeCell ref="B32:B36"/>
    <mergeCell ref="C32:C36"/>
    <mergeCell ref="A17:A21"/>
    <mergeCell ref="B17:B21"/>
    <mergeCell ref="C17:C21"/>
    <mergeCell ref="A22:A26"/>
    <mergeCell ref="B22:B26"/>
    <mergeCell ref="C22:C26"/>
    <mergeCell ref="A7:A11"/>
    <mergeCell ref="B7:B11"/>
    <mergeCell ref="C7:C11"/>
    <mergeCell ref="A12:A16"/>
    <mergeCell ref="B12:B16"/>
    <mergeCell ref="C12:C16"/>
    <mergeCell ref="C2:H2"/>
    <mergeCell ref="B3:H3"/>
    <mergeCell ref="A4:A5"/>
    <mergeCell ref="B4:B5"/>
    <mergeCell ref="C4:C5"/>
    <mergeCell ref="D4:D5"/>
    <mergeCell ref="E4:E5"/>
    <mergeCell ref="F4:H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8"/>
  <sheetViews>
    <sheetView topLeftCell="A151" workbookViewId="0">
      <selection activeCell="D3" sqref="D3:D4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13.5703125" customWidth="1"/>
    <col min="5" max="5" width="14.7109375" customWidth="1"/>
    <col min="6" max="6" width="15.28515625" customWidth="1"/>
    <col min="7" max="7" width="17.140625" customWidth="1"/>
    <col min="8" max="8" width="14.5703125" customWidth="1"/>
    <col min="17" max="17" width="10.7109375" customWidth="1"/>
  </cols>
  <sheetData>
    <row r="1" spans="1:11" s="71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11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11" s="1" customFormat="1" ht="74.25" customHeight="1" thickBot="1" x14ac:dyDescent="0.3">
      <c r="A3" s="452" t="s">
        <v>0</v>
      </c>
      <c r="B3" s="454" t="s">
        <v>1</v>
      </c>
      <c r="C3" s="454" t="s">
        <v>2</v>
      </c>
      <c r="D3" s="454" t="s">
        <v>3</v>
      </c>
      <c r="E3" s="454" t="s">
        <v>4</v>
      </c>
      <c r="F3" s="458" t="s">
        <v>5</v>
      </c>
      <c r="G3" s="459"/>
      <c r="H3" s="460"/>
    </row>
    <row r="4" spans="1:11" s="1" customFormat="1" ht="15.75" thickBot="1" x14ac:dyDescent="0.3">
      <c r="A4" s="453"/>
      <c r="B4" s="455"/>
      <c r="C4" s="455"/>
      <c r="D4" s="455"/>
      <c r="E4" s="455"/>
      <c r="F4" s="2" t="s">
        <v>41</v>
      </c>
      <c r="G4" s="2" t="s">
        <v>33</v>
      </c>
      <c r="H4" s="2" t="s">
        <v>42</v>
      </c>
    </row>
    <row r="5" spans="1:11" s="1" customFormat="1" ht="15.75" thickBot="1" x14ac:dyDescent="0.3">
      <c r="A5" s="56"/>
      <c r="B5" s="3">
        <v>1</v>
      </c>
      <c r="C5" s="3">
        <v>2</v>
      </c>
      <c r="D5" s="3">
        <v>3</v>
      </c>
      <c r="E5" s="4">
        <v>4</v>
      </c>
      <c r="F5" s="4">
        <v>5</v>
      </c>
      <c r="G5" s="4">
        <v>6</v>
      </c>
      <c r="H5" s="4">
        <v>7</v>
      </c>
      <c r="I5" s="59"/>
      <c r="J5" s="59"/>
      <c r="K5" s="59"/>
    </row>
    <row r="6" spans="1:11" s="1" customFormat="1" ht="60.75" customHeight="1" thickBot="1" x14ac:dyDescent="0.3">
      <c r="A6" s="461"/>
      <c r="B6" s="464" t="s">
        <v>6</v>
      </c>
      <c r="C6" s="467" t="s">
        <v>25</v>
      </c>
      <c r="D6" s="107" t="s">
        <v>7</v>
      </c>
      <c r="E6" s="73">
        <f t="shared" ref="E6:E41" si="0">F6+G6+H6</f>
        <v>569914.60000000009</v>
      </c>
      <c r="F6" s="74">
        <f>F7+F8+F9+F10</f>
        <v>196455.90000000002</v>
      </c>
      <c r="G6" s="74">
        <f>G7+G8+G9+G10</f>
        <v>181506.8</v>
      </c>
      <c r="H6" s="75">
        <f>H7+H8+H9+H10</f>
        <v>191951.90000000002</v>
      </c>
      <c r="I6" s="61"/>
      <c r="J6" s="61"/>
      <c r="K6" s="61"/>
    </row>
    <row r="7" spans="1:11" s="1" customFormat="1" ht="15.75" hidden="1" thickBot="1" x14ac:dyDescent="0.3">
      <c r="A7" s="462"/>
      <c r="B7" s="465"/>
      <c r="C7" s="468"/>
      <c r="D7" s="108" t="s">
        <v>8</v>
      </c>
      <c r="E7" s="76">
        <f t="shared" si="0"/>
        <v>95624</v>
      </c>
      <c r="F7" s="76">
        <f>F12+F132+F42</f>
        <v>35620</v>
      </c>
      <c r="G7" s="76">
        <f>G12+G132+G42</f>
        <v>29217.399999999998</v>
      </c>
      <c r="H7" s="77">
        <f>H12+H132+H42</f>
        <v>30786.6</v>
      </c>
      <c r="I7" s="61"/>
      <c r="J7" s="61"/>
      <c r="K7" s="61"/>
    </row>
    <row r="8" spans="1:11" s="1" customFormat="1" ht="15.75" hidden="1" thickBot="1" x14ac:dyDescent="0.3">
      <c r="A8" s="462"/>
      <c r="B8" s="465"/>
      <c r="C8" s="468"/>
      <c r="D8" s="108" t="s">
        <v>9</v>
      </c>
      <c r="E8" s="76">
        <f t="shared" si="0"/>
        <v>366584.4</v>
      </c>
      <c r="F8" s="76">
        <f t="shared" ref="F8:H10" si="1">F13+F43+F133</f>
        <v>124793.40000000002</v>
      </c>
      <c r="G8" s="76">
        <f t="shared" si="1"/>
        <v>120895.5</v>
      </c>
      <c r="H8" s="77">
        <f t="shared" si="1"/>
        <v>120895.5</v>
      </c>
    </row>
    <row r="9" spans="1:11" s="1" customFormat="1" ht="43.5" hidden="1" thickBot="1" x14ac:dyDescent="0.3">
      <c r="A9" s="462"/>
      <c r="B9" s="465"/>
      <c r="C9" s="468"/>
      <c r="D9" s="109" t="s">
        <v>10</v>
      </c>
      <c r="E9" s="76">
        <f t="shared" si="0"/>
        <v>100795.1</v>
      </c>
      <c r="F9" s="76">
        <f t="shared" si="1"/>
        <v>33738.800000000003</v>
      </c>
      <c r="G9" s="76">
        <f t="shared" si="1"/>
        <v>29090.199999999997</v>
      </c>
      <c r="H9" s="77">
        <f t="shared" si="1"/>
        <v>37966.1</v>
      </c>
    </row>
    <row r="10" spans="1:11" s="1" customFormat="1" ht="37.5" hidden="1" customHeight="1" thickBot="1" x14ac:dyDescent="0.3">
      <c r="A10" s="463"/>
      <c r="B10" s="466"/>
      <c r="C10" s="469"/>
      <c r="D10" s="110" t="s">
        <v>11</v>
      </c>
      <c r="E10" s="78">
        <f t="shared" si="0"/>
        <v>6911.1</v>
      </c>
      <c r="F10" s="79">
        <f t="shared" si="1"/>
        <v>2303.7000000000003</v>
      </c>
      <c r="G10" s="79">
        <f t="shared" si="1"/>
        <v>2303.7000000000003</v>
      </c>
      <c r="H10" s="80">
        <f t="shared" si="1"/>
        <v>2303.7000000000003</v>
      </c>
      <c r="I10" s="61"/>
    </row>
    <row r="11" spans="1:11" s="1" customFormat="1" ht="90.75" customHeight="1" thickBot="1" x14ac:dyDescent="0.3">
      <c r="A11" s="470" t="s">
        <v>12</v>
      </c>
      <c r="B11" s="467" t="s">
        <v>13</v>
      </c>
      <c r="C11" s="467" t="s">
        <v>26</v>
      </c>
      <c r="D11" s="107" t="s">
        <v>7</v>
      </c>
      <c r="E11" s="73">
        <f>F11+G11+H11</f>
        <v>83706.299999999988</v>
      </c>
      <c r="F11" s="74">
        <f>F12+F13+F14+F15</f>
        <v>30332.499999999996</v>
      </c>
      <c r="G11" s="74">
        <f>G12+G13+G14+G15</f>
        <v>26907.699999999997</v>
      </c>
      <c r="H11" s="75">
        <f>H12+H13+H14+H15</f>
        <v>26466.1</v>
      </c>
      <c r="I11" s="61"/>
      <c r="J11" s="61"/>
      <c r="K11" s="61"/>
    </row>
    <row r="12" spans="1:11" s="1" customFormat="1" ht="15.75" hidden="1" thickBot="1" x14ac:dyDescent="0.3">
      <c r="A12" s="471"/>
      <c r="B12" s="468"/>
      <c r="C12" s="468"/>
      <c r="D12" s="108" t="s">
        <v>8</v>
      </c>
      <c r="E12" s="76">
        <f>F12+G12+H12</f>
        <v>26996.600000000002</v>
      </c>
      <c r="F12" s="76">
        <f>F17+F22+F27+F32+F37</f>
        <v>10762.6</v>
      </c>
      <c r="G12" s="76">
        <f>G17+G22+G27+G32+G37</f>
        <v>8337.7999999999993</v>
      </c>
      <c r="H12" s="77">
        <f>H17+H22+H27+H32+H37</f>
        <v>7896.2</v>
      </c>
    </row>
    <row r="13" spans="1:11" s="1" customFormat="1" ht="15.75" hidden="1" thickBot="1" x14ac:dyDescent="0.3">
      <c r="A13" s="471"/>
      <c r="B13" s="468"/>
      <c r="C13" s="468"/>
      <c r="D13" s="108" t="s">
        <v>9</v>
      </c>
      <c r="E13" s="76">
        <f>E18+E23+E33+E38</f>
        <v>50455.299999999996</v>
      </c>
      <c r="F13" s="76">
        <f>F18+F23+F33+F38</f>
        <v>17485.099999999999</v>
      </c>
      <c r="G13" s="76">
        <f>G18+G23+G33+G38</f>
        <v>16485.099999999999</v>
      </c>
      <c r="H13" s="77">
        <f>H18+H23+H33+H38</f>
        <v>16485.099999999999</v>
      </c>
      <c r="I13" s="61"/>
      <c r="J13" s="61"/>
      <c r="K13" s="61"/>
    </row>
    <row r="14" spans="1:11" s="1" customFormat="1" ht="43.5" hidden="1" thickBot="1" x14ac:dyDescent="0.3">
      <c r="A14" s="471"/>
      <c r="B14" s="468"/>
      <c r="C14" s="468"/>
      <c r="D14" s="109" t="s">
        <v>10</v>
      </c>
      <c r="E14" s="76">
        <f>F14+G14+H14</f>
        <v>0</v>
      </c>
      <c r="F14" s="76">
        <f>F24+F29+F34+F39</f>
        <v>0</v>
      </c>
      <c r="G14" s="76">
        <f>G24+G29+G34+G39</f>
        <v>0</v>
      </c>
      <c r="H14" s="77">
        <f>H24+H29+H34+H39</f>
        <v>0</v>
      </c>
    </row>
    <row r="15" spans="1:11" s="1" customFormat="1" ht="30.75" hidden="1" customHeight="1" thickBot="1" x14ac:dyDescent="0.3">
      <c r="A15" s="472"/>
      <c r="B15" s="469"/>
      <c r="C15" s="469"/>
      <c r="D15" s="110" t="s">
        <v>11</v>
      </c>
      <c r="E15" s="81">
        <f>F15+G15+H15</f>
        <v>6254.4000000000005</v>
      </c>
      <c r="F15" s="82">
        <f>F20+F25+F30+F35+F40</f>
        <v>2084.8000000000002</v>
      </c>
      <c r="G15" s="82">
        <f>G20+G25+G30+G35+G40</f>
        <v>2084.8000000000002</v>
      </c>
      <c r="H15" s="118">
        <f>H20+H25+H30+H35+H40</f>
        <v>2084.8000000000002</v>
      </c>
    </row>
    <row r="16" spans="1:11" s="1" customFormat="1" ht="60.75" customHeight="1" thickBot="1" x14ac:dyDescent="0.3">
      <c r="A16" s="473" t="s">
        <v>18</v>
      </c>
      <c r="B16" s="476" t="s">
        <v>56</v>
      </c>
      <c r="C16" s="479" t="s">
        <v>25</v>
      </c>
      <c r="D16" s="107" t="s">
        <v>7</v>
      </c>
      <c r="E16" s="74">
        <f t="shared" si="0"/>
        <v>47969.7</v>
      </c>
      <c r="F16" s="74">
        <f>F17+F18+F19+F20</f>
        <v>15989.9</v>
      </c>
      <c r="G16" s="74">
        <f>G17+G18+G19+G20</f>
        <v>15989.9</v>
      </c>
      <c r="H16" s="75">
        <f>H17+H18+H19+H20</f>
        <v>15989.9</v>
      </c>
    </row>
    <row r="17" spans="1:8" s="1" customFormat="1" ht="15.75" hidden="1" thickBot="1" x14ac:dyDescent="0.3">
      <c r="A17" s="474"/>
      <c r="B17" s="477"/>
      <c r="C17" s="480"/>
      <c r="D17" s="108" t="s">
        <v>8</v>
      </c>
      <c r="E17" s="76">
        <f t="shared" si="0"/>
        <v>0</v>
      </c>
      <c r="F17" s="76">
        <v>0</v>
      </c>
      <c r="G17" s="76">
        <v>0</v>
      </c>
      <c r="H17" s="77">
        <v>0</v>
      </c>
    </row>
    <row r="18" spans="1:8" s="1" customFormat="1" ht="15.75" hidden="1" thickBot="1" x14ac:dyDescent="0.3">
      <c r="A18" s="474"/>
      <c r="B18" s="477"/>
      <c r="C18" s="480"/>
      <c r="D18" s="108" t="s">
        <v>9</v>
      </c>
      <c r="E18" s="76">
        <f t="shared" si="0"/>
        <v>47969.7</v>
      </c>
      <c r="F18" s="76">
        <v>15989.9</v>
      </c>
      <c r="G18" s="76">
        <v>15989.9</v>
      </c>
      <c r="H18" s="77">
        <v>15989.9</v>
      </c>
    </row>
    <row r="19" spans="1:8" s="1" customFormat="1" ht="15.75" hidden="1" thickBot="1" x14ac:dyDescent="0.3">
      <c r="A19" s="474"/>
      <c r="B19" s="477"/>
      <c r="C19" s="480"/>
      <c r="D19" s="108" t="s">
        <v>10</v>
      </c>
      <c r="E19" s="76">
        <f t="shared" si="0"/>
        <v>0</v>
      </c>
      <c r="F19" s="76">
        <v>0</v>
      </c>
      <c r="G19" s="76">
        <v>0</v>
      </c>
      <c r="H19" s="77">
        <v>0</v>
      </c>
    </row>
    <row r="20" spans="1:8" s="1" customFormat="1" ht="15.75" hidden="1" thickBot="1" x14ac:dyDescent="0.3">
      <c r="A20" s="475"/>
      <c r="B20" s="478"/>
      <c r="C20" s="481"/>
      <c r="D20" s="111" t="s">
        <v>11</v>
      </c>
      <c r="E20" s="79">
        <f t="shared" si="0"/>
        <v>0</v>
      </c>
      <c r="F20" s="79">
        <v>0</v>
      </c>
      <c r="G20" s="79">
        <v>0</v>
      </c>
      <c r="H20" s="80">
        <v>0</v>
      </c>
    </row>
    <row r="21" spans="1:8" s="1" customFormat="1" ht="90.75" customHeight="1" thickBot="1" x14ac:dyDescent="0.3">
      <c r="A21" s="473" t="s">
        <v>21</v>
      </c>
      <c r="B21" s="476" t="s">
        <v>57</v>
      </c>
      <c r="C21" s="479" t="s">
        <v>26</v>
      </c>
      <c r="D21" s="107" t="s">
        <v>7</v>
      </c>
      <c r="E21" s="74">
        <f t="shared" si="0"/>
        <v>1485.6</v>
      </c>
      <c r="F21" s="74">
        <f>F22+F23+F24+F25</f>
        <v>495.2</v>
      </c>
      <c r="G21" s="74">
        <f>G22+G23+G24+G25</f>
        <v>495.2</v>
      </c>
      <c r="H21" s="75">
        <f>H22+H23+H24+H25</f>
        <v>495.2</v>
      </c>
    </row>
    <row r="22" spans="1:8" s="1" customFormat="1" ht="10.5" hidden="1" customHeight="1" x14ac:dyDescent="0.25">
      <c r="A22" s="474"/>
      <c r="B22" s="477"/>
      <c r="C22" s="480"/>
      <c r="D22" s="108" t="s">
        <v>8</v>
      </c>
      <c r="E22" s="76">
        <f t="shared" si="0"/>
        <v>0</v>
      </c>
      <c r="F22" s="76">
        <v>0</v>
      </c>
      <c r="G22" s="76">
        <v>0</v>
      </c>
      <c r="H22" s="77">
        <v>0</v>
      </c>
    </row>
    <row r="23" spans="1:8" s="1" customFormat="1" ht="15.75" hidden="1" thickBot="1" x14ac:dyDescent="0.3">
      <c r="A23" s="474"/>
      <c r="B23" s="477"/>
      <c r="C23" s="480"/>
      <c r="D23" s="108" t="s">
        <v>9</v>
      </c>
      <c r="E23" s="76">
        <f t="shared" si="0"/>
        <v>1485.6</v>
      </c>
      <c r="F23" s="76">
        <v>495.2</v>
      </c>
      <c r="G23" s="76">
        <v>495.2</v>
      </c>
      <c r="H23" s="77">
        <v>495.2</v>
      </c>
    </row>
    <row r="24" spans="1:8" s="1" customFormat="1" ht="43.5" hidden="1" thickBot="1" x14ac:dyDescent="0.3">
      <c r="A24" s="474"/>
      <c r="B24" s="477"/>
      <c r="C24" s="480"/>
      <c r="D24" s="109" t="s">
        <v>10</v>
      </c>
      <c r="E24" s="76">
        <f t="shared" si="0"/>
        <v>0</v>
      </c>
      <c r="F24" s="76">
        <v>0</v>
      </c>
      <c r="G24" s="76">
        <v>0</v>
      </c>
      <c r="H24" s="77">
        <v>0</v>
      </c>
    </row>
    <row r="25" spans="1:8" s="1" customFormat="1" ht="57.75" hidden="1" thickBot="1" x14ac:dyDescent="0.3">
      <c r="A25" s="475"/>
      <c r="B25" s="478"/>
      <c r="C25" s="481"/>
      <c r="D25" s="110" t="s">
        <v>11</v>
      </c>
      <c r="E25" s="79">
        <f t="shared" si="0"/>
        <v>0</v>
      </c>
      <c r="F25" s="79">
        <v>0</v>
      </c>
      <c r="G25" s="79">
        <v>0</v>
      </c>
      <c r="H25" s="80">
        <v>0</v>
      </c>
    </row>
    <row r="26" spans="1:8" s="1" customFormat="1" ht="78" customHeight="1" thickBot="1" x14ac:dyDescent="0.3">
      <c r="A26" s="473" t="s">
        <v>22</v>
      </c>
      <c r="B26" s="476" t="s">
        <v>58</v>
      </c>
      <c r="C26" s="479" t="s">
        <v>26</v>
      </c>
      <c r="D26" s="107" t="s">
        <v>7</v>
      </c>
      <c r="E26" s="73">
        <f>F26+G26+H26</f>
        <v>26965.600000000002</v>
      </c>
      <c r="F26" s="74">
        <f>F27+F28+F29+F30</f>
        <v>10731.6</v>
      </c>
      <c r="G26" s="74">
        <f>G27+G28+G29+G30</f>
        <v>8337.7999999999993</v>
      </c>
      <c r="H26" s="75">
        <f>H27+H28+H29+H30</f>
        <v>7896.2</v>
      </c>
    </row>
    <row r="27" spans="1:8" s="1" customFormat="1" ht="15.75" hidden="1" thickBot="1" x14ac:dyDescent="0.3">
      <c r="A27" s="474"/>
      <c r="B27" s="477"/>
      <c r="C27" s="480"/>
      <c r="D27" s="108" t="s">
        <v>8</v>
      </c>
      <c r="E27" s="76">
        <f>F27+G27+H27</f>
        <v>26965.600000000002</v>
      </c>
      <c r="F27" s="76">
        <v>10731.6</v>
      </c>
      <c r="G27" s="76">
        <v>8337.7999999999993</v>
      </c>
      <c r="H27" s="77">
        <v>7896.2</v>
      </c>
    </row>
    <row r="28" spans="1:8" s="1" customFormat="1" ht="12" hidden="1" customHeight="1" x14ac:dyDescent="0.25">
      <c r="A28" s="474"/>
      <c r="B28" s="477"/>
      <c r="C28" s="480"/>
      <c r="D28" s="108" t="s">
        <v>9</v>
      </c>
      <c r="E28" s="76">
        <f>F28+G28+H28</f>
        <v>0</v>
      </c>
      <c r="F28" s="76">
        <v>0</v>
      </c>
      <c r="G28" s="76">
        <v>0</v>
      </c>
      <c r="H28" s="77">
        <v>0</v>
      </c>
    </row>
    <row r="29" spans="1:8" s="1" customFormat="1" ht="30" hidden="1" customHeight="1" x14ac:dyDescent="0.25">
      <c r="A29" s="474"/>
      <c r="B29" s="477"/>
      <c r="C29" s="480"/>
      <c r="D29" s="109" t="s">
        <v>10</v>
      </c>
      <c r="E29" s="76">
        <f>F29+G29+H29</f>
        <v>0</v>
      </c>
      <c r="F29" s="76">
        <v>0</v>
      </c>
      <c r="G29" s="76">
        <v>0</v>
      </c>
      <c r="H29" s="77">
        <v>0</v>
      </c>
    </row>
    <row r="30" spans="1:8" s="1" customFormat="1" ht="80.25" hidden="1" customHeight="1" thickBot="1" x14ac:dyDescent="0.3">
      <c r="A30" s="475"/>
      <c r="B30" s="478"/>
      <c r="C30" s="481"/>
      <c r="D30" s="110" t="s">
        <v>11</v>
      </c>
      <c r="E30" s="82">
        <f>F30+G30+H30</f>
        <v>0</v>
      </c>
      <c r="F30" s="79">
        <v>0</v>
      </c>
      <c r="G30" s="79">
        <v>0</v>
      </c>
      <c r="H30" s="80">
        <v>0</v>
      </c>
    </row>
    <row r="31" spans="1:8" s="1" customFormat="1" ht="75.75" customHeight="1" thickBot="1" x14ac:dyDescent="0.3">
      <c r="A31" s="473" t="s">
        <v>19</v>
      </c>
      <c r="B31" s="482" t="s">
        <v>60</v>
      </c>
      <c r="C31" s="479" t="s">
        <v>26</v>
      </c>
      <c r="D31" s="107" t="s">
        <v>7</v>
      </c>
      <c r="E31" s="74">
        <f t="shared" si="0"/>
        <v>6254.4000000000005</v>
      </c>
      <c r="F31" s="74">
        <f>F32+F33+F34+F35</f>
        <v>2084.8000000000002</v>
      </c>
      <c r="G31" s="74">
        <f>G32+G33+G34+G35</f>
        <v>2084.8000000000002</v>
      </c>
      <c r="H31" s="75">
        <f>H32+H33+H34+H35</f>
        <v>2084.8000000000002</v>
      </c>
    </row>
    <row r="32" spans="1:8" s="1" customFormat="1" ht="15" hidden="1" customHeight="1" x14ac:dyDescent="0.25">
      <c r="A32" s="474"/>
      <c r="B32" s="483"/>
      <c r="C32" s="480"/>
      <c r="D32" s="108" t="s">
        <v>8</v>
      </c>
      <c r="E32" s="76">
        <f t="shared" si="0"/>
        <v>0</v>
      </c>
      <c r="F32" s="76">
        <v>0</v>
      </c>
      <c r="G32" s="76">
        <v>0</v>
      </c>
      <c r="H32" s="77">
        <v>0</v>
      </c>
    </row>
    <row r="33" spans="1:17" s="1" customFormat="1" ht="15.75" hidden="1" thickBot="1" x14ac:dyDescent="0.3">
      <c r="A33" s="474"/>
      <c r="B33" s="483"/>
      <c r="C33" s="480"/>
      <c r="D33" s="108" t="s">
        <v>9</v>
      </c>
      <c r="E33" s="76">
        <f t="shared" si="0"/>
        <v>0</v>
      </c>
      <c r="F33" s="76">
        <v>0</v>
      </c>
      <c r="G33" s="76">
        <v>0</v>
      </c>
      <c r="H33" s="77">
        <v>0</v>
      </c>
    </row>
    <row r="34" spans="1:17" s="1" customFormat="1" ht="43.5" hidden="1" thickBot="1" x14ac:dyDescent="0.3">
      <c r="A34" s="474"/>
      <c r="B34" s="483"/>
      <c r="C34" s="480"/>
      <c r="D34" s="109" t="s">
        <v>10</v>
      </c>
      <c r="E34" s="76">
        <f t="shared" si="0"/>
        <v>0</v>
      </c>
      <c r="F34" s="76">
        <v>0</v>
      </c>
      <c r="G34" s="76">
        <v>0</v>
      </c>
      <c r="H34" s="77">
        <v>0</v>
      </c>
    </row>
    <row r="35" spans="1:17" s="1" customFormat="1" ht="57.75" hidden="1" thickBot="1" x14ac:dyDescent="0.3">
      <c r="A35" s="475"/>
      <c r="B35" s="484"/>
      <c r="C35" s="481"/>
      <c r="D35" s="112" t="s">
        <v>11</v>
      </c>
      <c r="E35" s="83">
        <f t="shared" si="0"/>
        <v>6254.4000000000005</v>
      </c>
      <c r="F35" s="83">
        <v>2084.8000000000002</v>
      </c>
      <c r="G35" s="83">
        <v>2084.8000000000002</v>
      </c>
      <c r="H35" s="84">
        <v>2084.8000000000002</v>
      </c>
    </row>
    <row r="36" spans="1:17" s="1" customFormat="1" ht="95.25" customHeight="1" thickBot="1" x14ac:dyDescent="0.3">
      <c r="A36" s="473" t="s">
        <v>43</v>
      </c>
      <c r="B36" s="482" t="s">
        <v>59</v>
      </c>
      <c r="C36" s="479" t="s">
        <v>26</v>
      </c>
      <c r="D36" s="107" t="s">
        <v>7</v>
      </c>
      <c r="E36" s="74">
        <f>F36+G36+H36</f>
        <v>1031</v>
      </c>
      <c r="F36" s="74">
        <f>F37+F38+F39+F40</f>
        <v>1031</v>
      </c>
      <c r="G36" s="74">
        <f>G37+G38+G39+G40</f>
        <v>0</v>
      </c>
      <c r="H36" s="75">
        <f>H37+H38+H39+H40</f>
        <v>0</v>
      </c>
    </row>
    <row r="37" spans="1:17" s="1" customFormat="1" ht="15" hidden="1" customHeight="1" x14ac:dyDescent="0.25">
      <c r="A37" s="474"/>
      <c r="B37" s="483"/>
      <c r="C37" s="480"/>
      <c r="D37" s="108" t="s">
        <v>8</v>
      </c>
      <c r="E37" s="76">
        <f>F37+G37+H37</f>
        <v>31</v>
      </c>
      <c r="F37" s="76">
        <v>31</v>
      </c>
      <c r="G37" s="76">
        <v>0</v>
      </c>
      <c r="H37" s="77">
        <v>0</v>
      </c>
    </row>
    <row r="38" spans="1:17" s="1" customFormat="1" ht="15.75" hidden="1" thickBot="1" x14ac:dyDescent="0.3">
      <c r="A38" s="474"/>
      <c r="B38" s="483"/>
      <c r="C38" s="480"/>
      <c r="D38" s="108" t="s">
        <v>9</v>
      </c>
      <c r="E38" s="76">
        <f>F38+G38+H38</f>
        <v>1000</v>
      </c>
      <c r="F38" s="76">
        <v>1000</v>
      </c>
      <c r="G38" s="76">
        <v>0</v>
      </c>
      <c r="H38" s="77">
        <v>0</v>
      </c>
    </row>
    <row r="39" spans="1:17" s="1" customFormat="1" ht="43.5" hidden="1" thickBot="1" x14ac:dyDescent="0.3">
      <c r="A39" s="474"/>
      <c r="B39" s="483"/>
      <c r="C39" s="480"/>
      <c r="D39" s="109" t="s">
        <v>10</v>
      </c>
      <c r="E39" s="76">
        <f>F39+G39+H39</f>
        <v>0</v>
      </c>
      <c r="F39" s="76">
        <v>0</v>
      </c>
      <c r="G39" s="76">
        <v>0</v>
      </c>
      <c r="H39" s="77">
        <v>0</v>
      </c>
    </row>
    <row r="40" spans="1:17" s="1" customFormat="1" ht="57.75" hidden="1" thickBot="1" x14ac:dyDescent="0.3">
      <c r="A40" s="475"/>
      <c r="B40" s="484"/>
      <c r="C40" s="481"/>
      <c r="D40" s="112" t="s">
        <v>11</v>
      </c>
      <c r="E40" s="83">
        <f>F40+G40+H40</f>
        <v>0</v>
      </c>
      <c r="F40" s="83">
        <v>0</v>
      </c>
      <c r="G40" s="83">
        <v>0</v>
      </c>
      <c r="H40" s="84">
        <v>0</v>
      </c>
    </row>
    <row r="41" spans="1:17" s="1" customFormat="1" ht="74.25" customHeight="1" thickBot="1" x14ac:dyDescent="0.3">
      <c r="A41" s="470" t="s">
        <v>14</v>
      </c>
      <c r="B41" s="485" t="s">
        <v>15</v>
      </c>
      <c r="C41" s="467" t="s">
        <v>27</v>
      </c>
      <c r="D41" s="107" t="s">
        <v>7</v>
      </c>
      <c r="E41" s="73">
        <f t="shared" si="0"/>
        <v>467829.9</v>
      </c>
      <c r="F41" s="74">
        <f>F42+F43+F44+F45</f>
        <v>158736.6</v>
      </c>
      <c r="G41" s="74">
        <f>G42+G43+G44+G45</f>
        <v>149395.69999999998</v>
      </c>
      <c r="H41" s="75">
        <f>H42+H43+H44+H45</f>
        <v>159697.60000000001</v>
      </c>
      <c r="I41" s="61"/>
      <c r="J41" s="61"/>
      <c r="K41" s="61"/>
      <c r="N41" s="61"/>
      <c r="O41" s="61"/>
      <c r="P41" s="61"/>
    </row>
    <row r="42" spans="1:17" s="1" customFormat="1" ht="15.75" hidden="1" thickBot="1" x14ac:dyDescent="0.3">
      <c r="A42" s="471"/>
      <c r="B42" s="486"/>
      <c r="C42" s="468"/>
      <c r="D42" s="108" t="s">
        <v>8</v>
      </c>
      <c r="E42" s="76">
        <f>E47+E52+E57+E62+E67+E72+E77+E82+E87+E92+E97+E102+E107+E112+E117+E122+E127</f>
        <v>51807.6</v>
      </c>
      <c r="F42" s="76">
        <f>F47+F52+F57+F62+F67+F72+F77+F82+F87+F92+F97+F102+F107+F112+F117+F122+F127</f>
        <v>19029.200000000004</v>
      </c>
      <c r="G42" s="76">
        <f>G47+G52+G57+G62+G67+G72+G77+G82+G87+G92+G97+G102+G107+G112+G117+G122+G127</f>
        <v>15676.199999999999</v>
      </c>
      <c r="H42" s="77">
        <f>H47+H52+H57+H62+H67+H72+H77+H82+H87+H92+H97+H102+H107+H112+H117+H122+H127</f>
        <v>17102.2</v>
      </c>
    </row>
    <row r="43" spans="1:17" s="1" customFormat="1" ht="15.75" hidden="1" thickBot="1" x14ac:dyDescent="0.3">
      <c r="A43" s="471"/>
      <c r="B43" s="486"/>
      <c r="C43" s="468"/>
      <c r="D43" s="108" t="s">
        <v>9</v>
      </c>
      <c r="E43" s="76">
        <f>E48+E53+E58+E63+E68+E73+E78+E88+E93+E103+E108+E113+E118+E123+E128</f>
        <v>314570.50000000006</v>
      </c>
      <c r="F43" s="76">
        <f>F48+F53+F58+F63+F68+F73+F78+F88+F93+F103+F108+F113+F118+F123+F128</f>
        <v>105749.70000000001</v>
      </c>
      <c r="G43" s="76">
        <f>G48+G53+G58+G63+G68+G73+G78+G88+G93+G103+G108+G113+G118+G123+G128</f>
        <v>104410.40000000001</v>
      </c>
      <c r="H43" s="77">
        <f>H48+H53+H58+H63+H68+H73+H78+H88+H93+H103+H108+H113+H118+H123+H128</f>
        <v>104410.40000000001</v>
      </c>
      <c r="I43" s="61"/>
      <c r="J43" s="61"/>
      <c r="K43" s="61"/>
      <c r="O43" s="61"/>
      <c r="P43" s="61"/>
      <c r="Q43" s="61"/>
    </row>
    <row r="44" spans="1:17" s="1" customFormat="1" ht="43.5" hidden="1" thickBot="1" x14ac:dyDescent="0.3">
      <c r="A44" s="471"/>
      <c r="B44" s="486"/>
      <c r="C44" s="468"/>
      <c r="D44" s="109" t="s">
        <v>10</v>
      </c>
      <c r="E44" s="76">
        <f t="shared" ref="E44:H45" si="2">E49+E54+E59+E64+E69+E74+E79+E84+E89+E94+E99+E104+E109+E114+E119+E124+E129</f>
        <v>100795.09999999999</v>
      </c>
      <c r="F44" s="76">
        <f t="shared" si="2"/>
        <v>33738.800000000003</v>
      </c>
      <c r="G44" s="76">
        <f t="shared" si="2"/>
        <v>29090.199999999997</v>
      </c>
      <c r="H44" s="77">
        <f t="shared" si="2"/>
        <v>37966.1</v>
      </c>
      <c r="O44" s="61"/>
      <c r="P44" s="61"/>
      <c r="Q44" s="61"/>
    </row>
    <row r="45" spans="1:17" s="1" customFormat="1" ht="31.5" hidden="1" customHeight="1" thickBot="1" x14ac:dyDescent="0.3">
      <c r="A45" s="472"/>
      <c r="B45" s="487"/>
      <c r="C45" s="469"/>
      <c r="D45" s="110" t="s">
        <v>11</v>
      </c>
      <c r="E45" s="82">
        <f t="shared" si="2"/>
        <v>656.7</v>
      </c>
      <c r="F45" s="82">
        <f t="shared" si="2"/>
        <v>218.9</v>
      </c>
      <c r="G45" s="82">
        <f t="shared" si="2"/>
        <v>218.9</v>
      </c>
      <c r="H45" s="118">
        <f t="shared" si="2"/>
        <v>218.9</v>
      </c>
      <c r="I45" s="61"/>
      <c r="J45" s="61"/>
      <c r="K45" s="61"/>
      <c r="Q45" s="61"/>
    </row>
    <row r="46" spans="1:17" s="1" customFormat="1" ht="64.5" customHeight="1" thickBot="1" x14ac:dyDescent="0.3">
      <c r="A46" s="473" t="s">
        <v>16</v>
      </c>
      <c r="B46" s="476" t="s">
        <v>61</v>
      </c>
      <c r="C46" s="479" t="s">
        <v>28</v>
      </c>
      <c r="D46" s="107" t="s">
        <v>7</v>
      </c>
      <c r="E46" s="125">
        <f>G46+H46+F46</f>
        <v>307243.80000000005</v>
      </c>
      <c r="F46" s="85">
        <f>F47+F48+F49+F50</f>
        <v>102414.6</v>
      </c>
      <c r="G46" s="85">
        <f>G47+G48+G49+G50</f>
        <v>102414.6</v>
      </c>
      <c r="H46" s="86">
        <f>H47+H48+H49+H50</f>
        <v>102414.6</v>
      </c>
    </row>
    <row r="47" spans="1:17" s="1" customFormat="1" ht="17.25" hidden="1" customHeight="1" x14ac:dyDescent="0.25">
      <c r="A47" s="474"/>
      <c r="B47" s="477"/>
      <c r="C47" s="480"/>
      <c r="D47" s="108" t="s">
        <v>8</v>
      </c>
      <c r="E47" s="87">
        <f>G47+H47+F47</f>
        <v>0</v>
      </c>
      <c r="F47" s="76">
        <v>0</v>
      </c>
      <c r="G47" s="76">
        <v>0</v>
      </c>
      <c r="H47" s="77">
        <v>0</v>
      </c>
    </row>
    <row r="48" spans="1:17" s="1" customFormat="1" ht="15" hidden="1" customHeight="1" x14ac:dyDescent="0.25">
      <c r="A48" s="474"/>
      <c r="B48" s="477"/>
      <c r="C48" s="480"/>
      <c r="D48" s="108" t="s">
        <v>9</v>
      </c>
      <c r="E48" s="87">
        <f>G48+H48+F48</f>
        <v>307243.80000000005</v>
      </c>
      <c r="F48" s="76">
        <v>102414.6</v>
      </c>
      <c r="G48" s="76">
        <v>102414.6</v>
      </c>
      <c r="H48" s="77">
        <v>102414.6</v>
      </c>
    </row>
    <row r="49" spans="1:16" s="1" customFormat="1" ht="15" hidden="1" customHeight="1" x14ac:dyDescent="0.25">
      <c r="A49" s="474"/>
      <c r="B49" s="477"/>
      <c r="C49" s="480"/>
      <c r="D49" s="109" t="s">
        <v>10</v>
      </c>
      <c r="E49" s="87">
        <f>G49+H49+F49</f>
        <v>0</v>
      </c>
      <c r="F49" s="76">
        <v>0</v>
      </c>
      <c r="G49" s="76">
        <v>0</v>
      </c>
      <c r="H49" s="77">
        <v>0</v>
      </c>
    </row>
    <row r="50" spans="1:16" s="1" customFormat="1" ht="16.5" hidden="1" customHeight="1" thickBot="1" x14ac:dyDescent="0.3">
      <c r="A50" s="475"/>
      <c r="B50" s="478"/>
      <c r="C50" s="481"/>
      <c r="D50" s="110" t="s">
        <v>11</v>
      </c>
      <c r="E50" s="88">
        <f>G50+H50+F50</f>
        <v>0</v>
      </c>
      <c r="F50" s="79">
        <v>0</v>
      </c>
      <c r="G50" s="79">
        <v>0</v>
      </c>
      <c r="H50" s="80">
        <v>0</v>
      </c>
    </row>
    <row r="51" spans="1:16" s="1" customFormat="1" ht="124.5" customHeight="1" thickBot="1" x14ac:dyDescent="0.3">
      <c r="A51" s="473" t="s">
        <v>20</v>
      </c>
      <c r="B51" s="476" t="s">
        <v>62</v>
      </c>
      <c r="C51" s="479" t="s">
        <v>28</v>
      </c>
      <c r="D51" s="107" t="s">
        <v>7</v>
      </c>
      <c r="E51" s="126">
        <f t="shared" ref="E51:E114" si="3">F51+G51+H51</f>
        <v>5679.2999999999993</v>
      </c>
      <c r="F51" s="74">
        <f>F52+F53+F54+F55</f>
        <v>1893.1</v>
      </c>
      <c r="G51" s="74">
        <f>G52+G53+G54+G55</f>
        <v>1893.1</v>
      </c>
      <c r="H51" s="75">
        <f>H52+H53+H54+H55</f>
        <v>1893.1</v>
      </c>
    </row>
    <row r="52" spans="1:16" s="1" customFormat="1" ht="15.75" hidden="1" thickBot="1" x14ac:dyDescent="0.3">
      <c r="A52" s="474"/>
      <c r="B52" s="477"/>
      <c r="C52" s="480"/>
      <c r="D52" s="108" t="s">
        <v>8</v>
      </c>
      <c r="E52" s="76">
        <f t="shared" si="3"/>
        <v>0</v>
      </c>
      <c r="F52" s="76">
        <v>0</v>
      </c>
      <c r="G52" s="76">
        <v>0</v>
      </c>
      <c r="H52" s="77">
        <v>0</v>
      </c>
    </row>
    <row r="53" spans="1:16" s="1" customFormat="1" ht="15.75" hidden="1" thickBot="1" x14ac:dyDescent="0.3">
      <c r="A53" s="474"/>
      <c r="B53" s="477"/>
      <c r="C53" s="480"/>
      <c r="D53" s="108" t="s">
        <v>9</v>
      </c>
      <c r="E53" s="76">
        <f t="shared" si="3"/>
        <v>5679.2999999999993</v>
      </c>
      <c r="F53" s="76">
        <v>1893.1</v>
      </c>
      <c r="G53" s="76">
        <v>1893.1</v>
      </c>
      <c r="H53" s="77">
        <v>1893.1</v>
      </c>
      <c r="N53" s="62"/>
    </row>
    <row r="54" spans="1:16" s="1" customFormat="1" ht="43.5" hidden="1" thickBot="1" x14ac:dyDescent="0.3">
      <c r="A54" s="474"/>
      <c r="B54" s="477"/>
      <c r="C54" s="480"/>
      <c r="D54" s="109" t="s">
        <v>10</v>
      </c>
      <c r="E54" s="76">
        <f t="shared" si="3"/>
        <v>0</v>
      </c>
      <c r="F54" s="76">
        <v>0</v>
      </c>
      <c r="G54" s="76">
        <v>0</v>
      </c>
      <c r="H54" s="77">
        <v>0</v>
      </c>
      <c r="N54" s="61"/>
      <c r="O54" s="61"/>
      <c r="P54" s="61"/>
    </row>
    <row r="55" spans="1:16" s="1" customFormat="1" ht="57.75" hidden="1" thickBot="1" x14ac:dyDescent="0.3">
      <c r="A55" s="475"/>
      <c r="B55" s="478"/>
      <c r="C55" s="481"/>
      <c r="D55" s="110" t="s">
        <v>11</v>
      </c>
      <c r="E55" s="82">
        <f t="shared" si="3"/>
        <v>0</v>
      </c>
      <c r="F55" s="79">
        <v>0</v>
      </c>
      <c r="G55" s="79">
        <v>0</v>
      </c>
      <c r="H55" s="80">
        <v>0</v>
      </c>
      <c r="J55" s="62"/>
      <c r="K55" s="62"/>
      <c r="N55" s="61"/>
      <c r="O55" s="61"/>
      <c r="P55" s="61"/>
    </row>
    <row r="56" spans="1:16" s="1" customFormat="1" ht="74.25" customHeight="1" thickBot="1" x14ac:dyDescent="0.3">
      <c r="A56" s="473" t="s">
        <v>17</v>
      </c>
      <c r="B56" s="476" t="s">
        <v>63</v>
      </c>
      <c r="C56" s="479" t="s">
        <v>27</v>
      </c>
      <c r="D56" s="107" t="s">
        <v>7</v>
      </c>
      <c r="E56" s="126">
        <f t="shared" si="3"/>
        <v>49936.2</v>
      </c>
      <c r="F56" s="74">
        <f>F57+F58+F59+F60</f>
        <v>18377.800000000003</v>
      </c>
      <c r="G56" s="74">
        <f>G57+G58+G59+G60</f>
        <v>15066.199999999999</v>
      </c>
      <c r="H56" s="75">
        <f>H57+H58+H59+H60</f>
        <v>16492.2</v>
      </c>
    </row>
    <row r="57" spans="1:16" s="1" customFormat="1" ht="15.75" hidden="1" thickBot="1" x14ac:dyDescent="0.3">
      <c r="A57" s="474"/>
      <c r="B57" s="477"/>
      <c r="C57" s="480"/>
      <c r="D57" s="108" t="s">
        <v>8</v>
      </c>
      <c r="E57" s="76">
        <f t="shared" si="3"/>
        <v>49936.2</v>
      </c>
      <c r="F57" s="76">
        <f>18847.9-500+29.9</f>
        <v>18377.800000000003</v>
      </c>
      <c r="G57" s="76">
        <f>15536.3-500+29.9</f>
        <v>15066.199999999999</v>
      </c>
      <c r="H57" s="77">
        <f>16962.3-500+29.9</f>
        <v>16492.2</v>
      </c>
      <c r="J57" s="61"/>
      <c r="K57" s="61"/>
    </row>
    <row r="58" spans="1:16" s="1" customFormat="1" ht="15.75" hidden="1" thickBot="1" x14ac:dyDescent="0.3">
      <c r="A58" s="474"/>
      <c r="B58" s="477"/>
      <c r="C58" s="480"/>
      <c r="D58" s="108" t="s">
        <v>9</v>
      </c>
      <c r="E58" s="76">
        <f t="shared" si="3"/>
        <v>0</v>
      </c>
      <c r="F58" s="76">
        <v>0</v>
      </c>
      <c r="G58" s="76">
        <v>0</v>
      </c>
      <c r="H58" s="77">
        <v>0</v>
      </c>
      <c r="J58" s="61"/>
      <c r="K58" s="62"/>
      <c r="L58" s="62"/>
    </row>
    <row r="59" spans="1:16" s="1" customFormat="1" ht="43.5" hidden="1" thickBot="1" x14ac:dyDescent="0.3">
      <c r="A59" s="474"/>
      <c r="B59" s="477"/>
      <c r="C59" s="480"/>
      <c r="D59" s="109" t="s">
        <v>10</v>
      </c>
      <c r="E59" s="76">
        <f t="shared" si="3"/>
        <v>0</v>
      </c>
      <c r="F59" s="76">
        <v>0</v>
      </c>
      <c r="G59" s="76">
        <v>0</v>
      </c>
      <c r="H59" s="77">
        <v>0</v>
      </c>
      <c r="J59" s="62"/>
      <c r="K59" s="62"/>
      <c r="L59" s="62"/>
      <c r="M59" s="61"/>
      <c r="N59" s="61"/>
      <c r="O59" s="61"/>
    </row>
    <row r="60" spans="1:16" s="1" customFormat="1" ht="29.25" hidden="1" customHeight="1" thickBot="1" x14ac:dyDescent="0.3">
      <c r="A60" s="475"/>
      <c r="B60" s="478"/>
      <c r="C60" s="481"/>
      <c r="D60" s="110" t="s">
        <v>11</v>
      </c>
      <c r="E60" s="82">
        <f t="shared" si="3"/>
        <v>0</v>
      </c>
      <c r="F60" s="79">
        <v>0</v>
      </c>
      <c r="G60" s="79">
        <v>0</v>
      </c>
      <c r="H60" s="80">
        <v>0</v>
      </c>
      <c r="J60" s="61"/>
      <c r="K60" s="61"/>
      <c r="L60" s="61"/>
      <c r="M60" s="61"/>
    </row>
    <row r="61" spans="1:16" s="1" customFormat="1" ht="90.75" customHeight="1" thickBot="1" x14ac:dyDescent="0.3">
      <c r="A61" s="473" t="s">
        <v>34</v>
      </c>
      <c r="B61" s="476" t="s">
        <v>64</v>
      </c>
      <c r="C61" s="479" t="s">
        <v>27</v>
      </c>
      <c r="D61" s="107" t="s">
        <v>7</v>
      </c>
      <c r="E61" s="127">
        <f t="shared" si="3"/>
        <v>7637.3</v>
      </c>
      <c r="F61" s="89">
        <f>F62+F63+F64+F65</f>
        <v>2068.8000000000002</v>
      </c>
      <c r="G61" s="89">
        <f>G62+G63+G64+G65</f>
        <v>2068.5</v>
      </c>
      <c r="H61" s="90">
        <f>H62+H63+H64+H65</f>
        <v>3500</v>
      </c>
    </row>
    <row r="62" spans="1:16" s="1" customFormat="1" ht="16.5" hidden="1" thickBot="1" x14ac:dyDescent="0.3">
      <c r="A62" s="474"/>
      <c r="B62" s="477"/>
      <c r="C62" s="480"/>
      <c r="D62" s="108" t="s">
        <v>8</v>
      </c>
      <c r="E62" s="91">
        <f t="shared" si="3"/>
        <v>1500</v>
      </c>
      <c r="F62" s="91">
        <v>500</v>
      </c>
      <c r="G62" s="92">
        <v>500</v>
      </c>
      <c r="H62" s="93">
        <v>500</v>
      </c>
    </row>
    <row r="63" spans="1:16" s="1" customFormat="1" ht="16.5" hidden="1" thickBot="1" x14ac:dyDescent="0.3">
      <c r="A63" s="474"/>
      <c r="B63" s="477"/>
      <c r="C63" s="480"/>
      <c r="D63" s="108" t="s">
        <v>9</v>
      </c>
      <c r="E63" s="91">
        <f t="shared" si="3"/>
        <v>0</v>
      </c>
      <c r="F63" s="91">
        <v>0</v>
      </c>
      <c r="G63" s="91">
        <v>0</v>
      </c>
      <c r="H63" s="94">
        <v>0</v>
      </c>
    </row>
    <row r="64" spans="1:16" s="1" customFormat="1" ht="43.5" hidden="1" thickBot="1" x14ac:dyDescent="0.3">
      <c r="A64" s="474"/>
      <c r="B64" s="477"/>
      <c r="C64" s="480"/>
      <c r="D64" s="109" t="s">
        <v>10</v>
      </c>
      <c r="E64" s="91">
        <f t="shared" si="3"/>
        <v>6137.3</v>
      </c>
      <c r="F64" s="76">
        <v>1568.8</v>
      </c>
      <c r="G64" s="76">
        <v>1568.5</v>
      </c>
      <c r="H64" s="77">
        <v>3000</v>
      </c>
    </row>
    <row r="65" spans="1:8" s="1" customFormat="1" ht="57.75" hidden="1" thickBot="1" x14ac:dyDescent="0.3">
      <c r="A65" s="475"/>
      <c r="B65" s="478"/>
      <c r="C65" s="481"/>
      <c r="D65" s="110" t="s">
        <v>11</v>
      </c>
      <c r="E65" s="95">
        <f t="shared" si="3"/>
        <v>0</v>
      </c>
      <c r="F65" s="96">
        <v>0</v>
      </c>
      <c r="G65" s="96">
        <v>0</v>
      </c>
      <c r="H65" s="97">
        <v>0</v>
      </c>
    </row>
    <row r="66" spans="1:8" s="1" customFormat="1" ht="78.75" customHeight="1" thickBot="1" x14ac:dyDescent="0.3">
      <c r="A66" s="473" t="s">
        <v>39</v>
      </c>
      <c r="B66" s="476" t="s">
        <v>56</v>
      </c>
      <c r="C66" s="479" t="s">
        <v>26</v>
      </c>
      <c r="D66" s="107" t="s">
        <v>7</v>
      </c>
      <c r="E66" s="124">
        <f t="shared" si="3"/>
        <v>46.2</v>
      </c>
      <c r="F66" s="74">
        <f>F67+F68+F69+F70</f>
        <v>15.4</v>
      </c>
      <c r="G66" s="74">
        <f>G67+G68+G69+G70</f>
        <v>15.4</v>
      </c>
      <c r="H66" s="75">
        <f>H67+H68+H69+H70</f>
        <v>15.4</v>
      </c>
    </row>
    <row r="67" spans="1:8" s="1" customFormat="1" ht="15.75" hidden="1" thickBot="1" x14ac:dyDescent="0.3">
      <c r="A67" s="474"/>
      <c r="B67" s="477"/>
      <c r="C67" s="480"/>
      <c r="D67" s="108" t="s">
        <v>8</v>
      </c>
      <c r="E67" s="76">
        <f t="shared" si="3"/>
        <v>0</v>
      </c>
      <c r="F67" s="76">
        <v>0</v>
      </c>
      <c r="G67" s="76">
        <v>0</v>
      </c>
      <c r="H67" s="77">
        <v>0</v>
      </c>
    </row>
    <row r="68" spans="1:8" s="1" customFormat="1" ht="15.75" hidden="1" thickBot="1" x14ac:dyDescent="0.3">
      <c r="A68" s="474"/>
      <c r="B68" s="477"/>
      <c r="C68" s="480"/>
      <c r="D68" s="108" t="s">
        <v>9</v>
      </c>
      <c r="E68" s="76">
        <f t="shared" si="3"/>
        <v>46.2</v>
      </c>
      <c r="F68" s="76">
        <v>15.4</v>
      </c>
      <c r="G68" s="76">
        <v>15.4</v>
      </c>
      <c r="H68" s="77">
        <v>15.4</v>
      </c>
    </row>
    <row r="69" spans="1:8" s="1" customFormat="1" ht="29.25" hidden="1" customHeight="1" x14ac:dyDescent="0.25">
      <c r="A69" s="474"/>
      <c r="B69" s="477"/>
      <c r="C69" s="480"/>
      <c r="D69" s="109" t="s">
        <v>10</v>
      </c>
      <c r="E69" s="76">
        <f t="shared" si="3"/>
        <v>0</v>
      </c>
      <c r="F69" s="76">
        <v>0</v>
      </c>
      <c r="G69" s="76">
        <v>0</v>
      </c>
      <c r="H69" s="77">
        <v>0</v>
      </c>
    </row>
    <row r="70" spans="1:8" s="1" customFormat="1" ht="32.25" hidden="1" customHeight="1" thickBot="1" x14ac:dyDescent="0.3">
      <c r="A70" s="475"/>
      <c r="B70" s="478"/>
      <c r="C70" s="481"/>
      <c r="D70" s="110" t="s">
        <v>11</v>
      </c>
      <c r="E70" s="79">
        <f t="shared" si="3"/>
        <v>0</v>
      </c>
      <c r="F70" s="79">
        <v>0</v>
      </c>
      <c r="G70" s="79">
        <v>0</v>
      </c>
      <c r="H70" s="80">
        <v>0</v>
      </c>
    </row>
    <row r="71" spans="1:8" s="1" customFormat="1" ht="94.5" customHeight="1" thickBot="1" x14ac:dyDescent="0.3">
      <c r="A71" s="473" t="s">
        <v>35</v>
      </c>
      <c r="B71" s="476" t="s">
        <v>57</v>
      </c>
      <c r="C71" s="479" t="s">
        <v>26</v>
      </c>
      <c r="D71" s="107" t="s">
        <v>7</v>
      </c>
      <c r="E71" s="124">
        <f t="shared" si="3"/>
        <v>261.89999999999998</v>
      </c>
      <c r="F71" s="74">
        <f>F72+F73+F74+F75</f>
        <v>87.3</v>
      </c>
      <c r="G71" s="74">
        <f>G72+G73+G74+G75</f>
        <v>87.3</v>
      </c>
      <c r="H71" s="75">
        <f>H72+H73+H74+H75</f>
        <v>87.3</v>
      </c>
    </row>
    <row r="72" spans="1:8" s="1" customFormat="1" ht="15.75" hidden="1" thickBot="1" x14ac:dyDescent="0.3">
      <c r="A72" s="474"/>
      <c r="B72" s="477"/>
      <c r="C72" s="480"/>
      <c r="D72" s="108" t="s">
        <v>8</v>
      </c>
      <c r="E72" s="76">
        <f t="shared" si="3"/>
        <v>0</v>
      </c>
      <c r="F72" s="76">
        <v>0</v>
      </c>
      <c r="G72" s="76">
        <v>0</v>
      </c>
      <c r="H72" s="77">
        <v>0</v>
      </c>
    </row>
    <row r="73" spans="1:8" s="1" customFormat="1" ht="15.75" hidden="1" thickBot="1" x14ac:dyDescent="0.3">
      <c r="A73" s="474"/>
      <c r="B73" s="477"/>
      <c r="C73" s="480"/>
      <c r="D73" s="108" t="s">
        <v>9</v>
      </c>
      <c r="E73" s="76">
        <f t="shared" si="3"/>
        <v>261.89999999999998</v>
      </c>
      <c r="F73" s="76">
        <v>87.3</v>
      </c>
      <c r="G73" s="76">
        <v>87.3</v>
      </c>
      <c r="H73" s="77">
        <v>87.3</v>
      </c>
    </row>
    <row r="74" spans="1:8" s="1" customFormat="1" ht="43.5" hidden="1" thickBot="1" x14ac:dyDescent="0.3">
      <c r="A74" s="474"/>
      <c r="B74" s="477"/>
      <c r="C74" s="480"/>
      <c r="D74" s="109" t="s">
        <v>10</v>
      </c>
      <c r="E74" s="76">
        <f t="shared" si="3"/>
        <v>0</v>
      </c>
      <c r="F74" s="76">
        <v>0</v>
      </c>
      <c r="G74" s="76">
        <v>0</v>
      </c>
      <c r="H74" s="77">
        <v>0</v>
      </c>
    </row>
    <row r="75" spans="1:8" s="1" customFormat="1" ht="57.75" hidden="1" thickBot="1" x14ac:dyDescent="0.3">
      <c r="A75" s="475"/>
      <c r="B75" s="478"/>
      <c r="C75" s="481"/>
      <c r="D75" s="110" t="s">
        <v>11</v>
      </c>
      <c r="E75" s="79">
        <f t="shared" si="3"/>
        <v>0</v>
      </c>
      <c r="F75" s="79">
        <v>0</v>
      </c>
      <c r="G75" s="79">
        <v>0</v>
      </c>
      <c r="H75" s="80">
        <v>0</v>
      </c>
    </row>
    <row r="76" spans="1:8" s="1" customFormat="1" ht="78.75" customHeight="1" thickBot="1" x14ac:dyDescent="0.3">
      <c r="A76" s="473" t="s">
        <v>40</v>
      </c>
      <c r="B76" s="476" t="s">
        <v>56</v>
      </c>
      <c r="C76" s="479" t="s">
        <v>26</v>
      </c>
      <c r="D76" s="107" t="s">
        <v>7</v>
      </c>
      <c r="E76" s="124">
        <f t="shared" si="3"/>
        <v>108</v>
      </c>
      <c r="F76" s="74">
        <f>F77+F78+F79+F80</f>
        <v>36</v>
      </c>
      <c r="G76" s="74">
        <f>G77+G78+G79+G80</f>
        <v>36</v>
      </c>
      <c r="H76" s="75">
        <f>H77+H78+H79+H80</f>
        <v>36</v>
      </c>
    </row>
    <row r="77" spans="1:8" s="1" customFormat="1" ht="12" hidden="1" customHeight="1" x14ac:dyDescent="0.25">
      <c r="A77" s="474"/>
      <c r="B77" s="477"/>
      <c r="C77" s="480"/>
      <c r="D77" s="108" t="s">
        <v>8</v>
      </c>
      <c r="E77" s="76">
        <f t="shared" si="3"/>
        <v>108</v>
      </c>
      <c r="F77" s="76">
        <v>36</v>
      </c>
      <c r="G77" s="76">
        <v>36</v>
      </c>
      <c r="H77" s="77">
        <v>36</v>
      </c>
    </row>
    <row r="78" spans="1:8" s="1" customFormat="1" ht="15.75" hidden="1" thickBot="1" x14ac:dyDescent="0.3">
      <c r="A78" s="474"/>
      <c r="B78" s="477"/>
      <c r="C78" s="480"/>
      <c r="D78" s="108" t="s">
        <v>9</v>
      </c>
      <c r="E78" s="76">
        <f t="shared" si="3"/>
        <v>0</v>
      </c>
      <c r="F78" s="76">
        <v>0</v>
      </c>
      <c r="G78" s="76">
        <v>0</v>
      </c>
      <c r="H78" s="77">
        <v>0</v>
      </c>
    </row>
    <row r="79" spans="1:8" s="1" customFormat="1" ht="27" hidden="1" customHeight="1" x14ac:dyDescent="0.25">
      <c r="A79" s="474"/>
      <c r="B79" s="477"/>
      <c r="C79" s="480"/>
      <c r="D79" s="109" t="s">
        <v>10</v>
      </c>
      <c r="E79" s="76">
        <f t="shared" si="3"/>
        <v>0</v>
      </c>
      <c r="F79" s="76">
        <v>0</v>
      </c>
      <c r="G79" s="76">
        <v>0</v>
      </c>
      <c r="H79" s="77">
        <v>0</v>
      </c>
    </row>
    <row r="80" spans="1:8" s="1" customFormat="1" ht="31.5" hidden="1" customHeight="1" thickBot="1" x14ac:dyDescent="0.3">
      <c r="A80" s="475"/>
      <c r="B80" s="478"/>
      <c r="C80" s="481"/>
      <c r="D80" s="110" t="s">
        <v>11</v>
      </c>
      <c r="E80" s="79">
        <f t="shared" si="3"/>
        <v>0</v>
      </c>
      <c r="F80" s="79">
        <v>0</v>
      </c>
      <c r="G80" s="79">
        <v>0</v>
      </c>
      <c r="H80" s="80">
        <v>0</v>
      </c>
    </row>
    <row r="81" spans="1:9" s="1" customFormat="1" ht="75" customHeight="1" thickBot="1" x14ac:dyDescent="0.3">
      <c r="A81" s="473" t="s">
        <v>36</v>
      </c>
      <c r="B81" s="482" t="s">
        <v>65</v>
      </c>
      <c r="C81" s="479" t="s">
        <v>29</v>
      </c>
      <c r="D81" s="107" t="s">
        <v>7</v>
      </c>
      <c r="E81" s="124">
        <f t="shared" si="3"/>
        <v>656.7</v>
      </c>
      <c r="F81" s="74">
        <f>F82+F83+F84+F85</f>
        <v>218.9</v>
      </c>
      <c r="G81" s="74">
        <f>G82+G83+G84+G85</f>
        <v>218.9</v>
      </c>
      <c r="H81" s="75">
        <f>H82+H83+H84+H85</f>
        <v>218.9</v>
      </c>
    </row>
    <row r="82" spans="1:9" s="1" customFormat="1" ht="15" hidden="1" customHeight="1" x14ac:dyDescent="0.25">
      <c r="A82" s="474"/>
      <c r="B82" s="483"/>
      <c r="C82" s="480"/>
      <c r="D82" s="108" t="s">
        <v>8</v>
      </c>
      <c r="E82" s="76">
        <f t="shared" si="3"/>
        <v>0</v>
      </c>
      <c r="F82" s="76">
        <v>0</v>
      </c>
      <c r="G82" s="76">
        <v>0</v>
      </c>
      <c r="H82" s="77">
        <v>0</v>
      </c>
    </row>
    <row r="83" spans="1:9" s="1" customFormat="1" ht="15.75" hidden="1" thickBot="1" x14ac:dyDescent="0.3">
      <c r="A83" s="474"/>
      <c r="B83" s="483"/>
      <c r="C83" s="480"/>
      <c r="D83" s="108" t="s">
        <v>9</v>
      </c>
      <c r="E83" s="76">
        <f t="shared" si="3"/>
        <v>0</v>
      </c>
      <c r="F83" s="76">
        <v>0</v>
      </c>
      <c r="G83" s="76">
        <v>0</v>
      </c>
      <c r="H83" s="77">
        <v>0</v>
      </c>
    </row>
    <row r="84" spans="1:9" s="1" customFormat="1" ht="43.5" hidden="1" thickBot="1" x14ac:dyDescent="0.3">
      <c r="A84" s="474"/>
      <c r="B84" s="483"/>
      <c r="C84" s="480"/>
      <c r="D84" s="109" t="s">
        <v>10</v>
      </c>
      <c r="E84" s="76">
        <f t="shared" si="3"/>
        <v>0</v>
      </c>
      <c r="F84" s="76">
        <v>0</v>
      </c>
      <c r="G84" s="76">
        <v>0</v>
      </c>
      <c r="H84" s="77">
        <v>0</v>
      </c>
    </row>
    <row r="85" spans="1:9" s="1" customFormat="1" ht="57.75" hidden="1" thickBot="1" x14ac:dyDescent="0.3">
      <c r="A85" s="475"/>
      <c r="B85" s="484"/>
      <c r="C85" s="481"/>
      <c r="D85" s="110" t="s">
        <v>11</v>
      </c>
      <c r="E85" s="79">
        <f t="shared" si="3"/>
        <v>656.7</v>
      </c>
      <c r="F85" s="79">
        <v>218.9</v>
      </c>
      <c r="G85" s="79">
        <v>218.9</v>
      </c>
      <c r="H85" s="80">
        <v>218.9</v>
      </c>
    </row>
    <row r="86" spans="1:9" s="1" customFormat="1" ht="63.75" customHeight="1" thickBot="1" x14ac:dyDescent="0.3">
      <c r="A86" s="473" t="s">
        <v>37</v>
      </c>
      <c r="B86" s="482" t="s">
        <v>55</v>
      </c>
      <c r="C86" s="479" t="s">
        <v>27</v>
      </c>
      <c r="D86" s="107" t="s">
        <v>7</v>
      </c>
      <c r="E86" s="124">
        <f t="shared" si="3"/>
        <v>222</v>
      </c>
      <c r="F86" s="74">
        <f>F87+F88+F89+F90</f>
        <v>74</v>
      </c>
      <c r="G86" s="74">
        <f>G87+G88+G89+G90</f>
        <v>74</v>
      </c>
      <c r="H86" s="75">
        <f>H87+H88+H89+H90</f>
        <v>74</v>
      </c>
    </row>
    <row r="87" spans="1:9" s="1" customFormat="1" ht="15.75" hidden="1" thickBot="1" x14ac:dyDescent="0.3">
      <c r="A87" s="474"/>
      <c r="B87" s="483"/>
      <c r="C87" s="480"/>
      <c r="D87" s="108" t="s">
        <v>8</v>
      </c>
      <c r="E87" s="76">
        <f t="shared" si="3"/>
        <v>222</v>
      </c>
      <c r="F87" s="76">
        <f>56.8+17.2</f>
        <v>74</v>
      </c>
      <c r="G87" s="76">
        <f>56.8+17.2</f>
        <v>74</v>
      </c>
      <c r="H87" s="77">
        <f>56.8+17.2</f>
        <v>74</v>
      </c>
    </row>
    <row r="88" spans="1:9" s="1" customFormat="1" ht="15.75" hidden="1" thickBot="1" x14ac:dyDescent="0.3">
      <c r="A88" s="474"/>
      <c r="B88" s="483"/>
      <c r="C88" s="480"/>
      <c r="D88" s="108" t="s">
        <v>9</v>
      </c>
      <c r="E88" s="76">
        <f t="shared" si="3"/>
        <v>0</v>
      </c>
      <c r="F88" s="76">
        <v>0</v>
      </c>
      <c r="G88" s="76">
        <v>0</v>
      </c>
      <c r="H88" s="77">
        <v>0</v>
      </c>
    </row>
    <row r="89" spans="1:9" s="1" customFormat="1" ht="43.5" hidden="1" thickBot="1" x14ac:dyDescent="0.3">
      <c r="A89" s="474"/>
      <c r="B89" s="483"/>
      <c r="C89" s="480"/>
      <c r="D89" s="109" t="s">
        <v>10</v>
      </c>
      <c r="E89" s="76">
        <f t="shared" si="3"/>
        <v>0</v>
      </c>
      <c r="F89" s="76">
        <v>0</v>
      </c>
      <c r="G89" s="76">
        <v>0</v>
      </c>
      <c r="H89" s="77">
        <v>0</v>
      </c>
    </row>
    <row r="90" spans="1:9" s="1" customFormat="1" ht="57.75" hidden="1" thickBot="1" x14ac:dyDescent="0.3">
      <c r="A90" s="475"/>
      <c r="B90" s="484"/>
      <c r="C90" s="481"/>
      <c r="D90" s="110" t="s">
        <v>11</v>
      </c>
      <c r="E90" s="79">
        <f t="shared" si="3"/>
        <v>0</v>
      </c>
      <c r="F90" s="79">
        <v>0</v>
      </c>
      <c r="G90" s="79">
        <v>0</v>
      </c>
      <c r="H90" s="80">
        <v>0</v>
      </c>
    </row>
    <row r="91" spans="1:9" s="1" customFormat="1" ht="61.5" customHeight="1" thickBot="1" x14ac:dyDescent="0.3">
      <c r="A91" s="488" t="s">
        <v>44</v>
      </c>
      <c r="B91" s="491" t="s">
        <v>59</v>
      </c>
      <c r="C91" s="479" t="s">
        <v>28</v>
      </c>
      <c r="D91" s="107" t="s">
        <v>7</v>
      </c>
      <c r="E91" s="124">
        <f t="shared" si="3"/>
        <v>1380.7</v>
      </c>
      <c r="F91" s="74">
        <f>F92+F93+F94+F95</f>
        <v>1380.7</v>
      </c>
      <c r="G91" s="74">
        <f>G92+G93+G94+G95</f>
        <v>0</v>
      </c>
      <c r="H91" s="75">
        <f>H92+H93+H94+H95</f>
        <v>0</v>
      </c>
    </row>
    <row r="92" spans="1:9" s="1" customFormat="1" ht="15" hidden="1" customHeight="1" x14ac:dyDescent="0.25">
      <c r="A92" s="489"/>
      <c r="B92" s="492"/>
      <c r="C92" s="480"/>
      <c r="D92" s="108" t="s">
        <v>8</v>
      </c>
      <c r="E92" s="76">
        <f t="shared" si="3"/>
        <v>41.4</v>
      </c>
      <c r="F92" s="76">
        <v>41.4</v>
      </c>
      <c r="G92" s="76">
        <v>0</v>
      </c>
      <c r="H92" s="77">
        <v>0</v>
      </c>
    </row>
    <row r="93" spans="1:9" s="1" customFormat="1" ht="15.75" hidden="1" thickBot="1" x14ac:dyDescent="0.3">
      <c r="A93" s="489"/>
      <c r="B93" s="492"/>
      <c r="C93" s="480"/>
      <c r="D93" s="108" t="s">
        <v>9</v>
      </c>
      <c r="E93" s="76">
        <f t="shared" si="3"/>
        <v>1339.3</v>
      </c>
      <c r="F93" s="76">
        <v>1339.3</v>
      </c>
      <c r="G93" s="76">
        <v>0</v>
      </c>
      <c r="H93" s="77">
        <v>0</v>
      </c>
    </row>
    <row r="94" spans="1:9" s="1" customFormat="1" ht="43.5" hidden="1" thickBot="1" x14ac:dyDescent="0.3">
      <c r="A94" s="489"/>
      <c r="B94" s="492"/>
      <c r="C94" s="480"/>
      <c r="D94" s="109" t="s">
        <v>10</v>
      </c>
      <c r="E94" s="76">
        <f t="shared" si="3"/>
        <v>0</v>
      </c>
      <c r="F94" s="76">
        <v>0</v>
      </c>
      <c r="G94" s="76">
        <v>0</v>
      </c>
      <c r="H94" s="77">
        <v>0</v>
      </c>
    </row>
    <row r="95" spans="1:9" s="1" customFormat="1" ht="57.75" hidden="1" thickBot="1" x14ac:dyDescent="0.3">
      <c r="A95" s="490"/>
      <c r="B95" s="493"/>
      <c r="C95" s="481"/>
      <c r="D95" s="112" t="s">
        <v>11</v>
      </c>
      <c r="E95" s="83">
        <f t="shared" si="3"/>
        <v>0</v>
      </c>
      <c r="F95" s="83">
        <v>0</v>
      </c>
      <c r="G95" s="83">
        <v>0</v>
      </c>
      <c r="H95" s="84">
        <v>0</v>
      </c>
    </row>
    <row r="96" spans="1:9" s="1" customFormat="1" ht="77.25" customHeight="1" thickBot="1" x14ac:dyDescent="0.3">
      <c r="A96" s="488" t="s">
        <v>45</v>
      </c>
      <c r="B96" s="491" t="s">
        <v>66</v>
      </c>
      <c r="C96" s="479" t="s">
        <v>28</v>
      </c>
      <c r="D96" s="107" t="s">
        <v>7</v>
      </c>
      <c r="E96" s="124">
        <f t="shared" si="3"/>
        <v>10834.4</v>
      </c>
      <c r="F96" s="74">
        <f>F97+F98+F99+F100</f>
        <v>3622.8</v>
      </c>
      <c r="G96" s="74">
        <f>G97+G98+G99+G100</f>
        <v>3552.1</v>
      </c>
      <c r="H96" s="75">
        <f>H97+H98+H99+H100</f>
        <v>3659.5</v>
      </c>
      <c r="I96" s="61">
        <f>10833.6-E96</f>
        <v>-0.7999999999992724</v>
      </c>
    </row>
    <row r="97" spans="1:8" s="1" customFormat="1" ht="24" hidden="1" customHeight="1" x14ac:dyDescent="0.25">
      <c r="A97" s="489"/>
      <c r="B97" s="492"/>
      <c r="C97" s="480"/>
      <c r="D97" s="108" t="s">
        <v>8</v>
      </c>
      <c r="E97" s="76">
        <f t="shared" si="3"/>
        <v>0</v>
      </c>
      <c r="F97" s="76">
        <v>0</v>
      </c>
      <c r="G97" s="76">
        <v>0</v>
      </c>
      <c r="H97" s="77">
        <v>0</v>
      </c>
    </row>
    <row r="98" spans="1:8" s="1" customFormat="1" ht="15.75" hidden="1" thickBot="1" x14ac:dyDescent="0.3">
      <c r="A98" s="489"/>
      <c r="B98" s="492"/>
      <c r="C98" s="480"/>
      <c r="D98" s="108" t="s">
        <v>9</v>
      </c>
      <c r="E98" s="76">
        <f t="shared" si="3"/>
        <v>0</v>
      </c>
      <c r="F98" s="76">
        <v>0</v>
      </c>
      <c r="G98" s="76">
        <v>0</v>
      </c>
      <c r="H98" s="77">
        <v>0</v>
      </c>
    </row>
    <row r="99" spans="1:8" s="1" customFormat="1" ht="43.5" hidden="1" thickBot="1" x14ac:dyDescent="0.3">
      <c r="A99" s="489"/>
      <c r="B99" s="492"/>
      <c r="C99" s="480"/>
      <c r="D99" s="109" t="s">
        <v>10</v>
      </c>
      <c r="E99" s="76">
        <f t="shared" si="3"/>
        <v>10834.4</v>
      </c>
      <c r="F99" s="76">
        <v>3622.8</v>
      </c>
      <c r="G99" s="76">
        <v>3552.1</v>
      </c>
      <c r="H99" s="77">
        <v>3659.5</v>
      </c>
    </row>
    <row r="100" spans="1:8" s="1" customFormat="1" ht="57.75" hidden="1" thickBot="1" x14ac:dyDescent="0.3">
      <c r="A100" s="490"/>
      <c r="B100" s="493"/>
      <c r="C100" s="481"/>
      <c r="D100" s="112" t="s">
        <v>11</v>
      </c>
      <c r="E100" s="83">
        <f t="shared" si="3"/>
        <v>0</v>
      </c>
      <c r="F100" s="83">
        <v>0</v>
      </c>
      <c r="G100" s="83">
        <v>0</v>
      </c>
      <c r="H100" s="84">
        <v>0</v>
      </c>
    </row>
    <row r="101" spans="1:8" s="1" customFormat="1" ht="80.25" customHeight="1" thickBot="1" x14ac:dyDescent="0.3">
      <c r="A101" s="488" t="s">
        <v>46</v>
      </c>
      <c r="B101" s="491" t="s">
        <v>67</v>
      </c>
      <c r="C101" s="479" t="s">
        <v>28</v>
      </c>
      <c r="D101" s="107" t="s">
        <v>7</v>
      </c>
      <c r="E101" s="124">
        <f t="shared" si="3"/>
        <v>26282</v>
      </c>
      <c r="F101" s="74">
        <f>F102+F103+F104+F105</f>
        <v>8876.5</v>
      </c>
      <c r="G101" s="74">
        <f>G102+G103+G104+G105</f>
        <v>8876.5</v>
      </c>
      <c r="H101" s="75">
        <f>H102+H103+H104+H105</f>
        <v>8529</v>
      </c>
    </row>
    <row r="102" spans="1:8" s="1" customFormat="1" ht="15" hidden="1" customHeight="1" x14ac:dyDescent="0.25">
      <c r="A102" s="489"/>
      <c r="B102" s="492"/>
      <c r="C102" s="480"/>
      <c r="D102" s="108" t="s">
        <v>8</v>
      </c>
      <c r="E102" s="76">
        <f t="shared" si="3"/>
        <v>0</v>
      </c>
      <c r="F102" s="76">
        <v>0</v>
      </c>
      <c r="G102" s="76">
        <v>0</v>
      </c>
      <c r="H102" s="77">
        <v>0</v>
      </c>
    </row>
    <row r="103" spans="1:8" s="1" customFormat="1" ht="15.75" hidden="1" thickBot="1" x14ac:dyDescent="0.3">
      <c r="A103" s="489"/>
      <c r="B103" s="492"/>
      <c r="C103" s="480"/>
      <c r="D103" s="108" t="s">
        <v>9</v>
      </c>
      <c r="E103" s="76">
        <f t="shared" si="3"/>
        <v>0</v>
      </c>
      <c r="F103" s="76">
        <v>0</v>
      </c>
      <c r="G103" s="76">
        <v>0</v>
      </c>
      <c r="H103" s="77">
        <v>0</v>
      </c>
    </row>
    <row r="104" spans="1:8" s="1" customFormat="1" ht="43.5" hidden="1" thickBot="1" x14ac:dyDescent="0.3">
      <c r="A104" s="489"/>
      <c r="B104" s="492"/>
      <c r="C104" s="480"/>
      <c r="D104" s="109" t="s">
        <v>10</v>
      </c>
      <c r="E104" s="76">
        <f t="shared" si="3"/>
        <v>26282</v>
      </c>
      <c r="F104" s="76">
        <v>8876.5</v>
      </c>
      <c r="G104" s="76">
        <v>8876.5</v>
      </c>
      <c r="H104" s="77">
        <v>8529</v>
      </c>
    </row>
    <row r="105" spans="1:8" s="1" customFormat="1" ht="57.75" hidden="1" thickBot="1" x14ac:dyDescent="0.3">
      <c r="A105" s="490"/>
      <c r="B105" s="493"/>
      <c r="C105" s="481"/>
      <c r="D105" s="112" t="s">
        <v>11</v>
      </c>
      <c r="E105" s="83">
        <f t="shared" si="3"/>
        <v>0</v>
      </c>
      <c r="F105" s="83">
        <v>0</v>
      </c>
      <c r="G105" s="83">
        <v>0</v>
      </c>
      <c r="H105" s="84">
        <v>0</v>
      </c>
    </row>
    <row r="106" spans="1:8" s="1" customFormat="1" ht="110.25" customHeight="1" thickBot="1" x14ac:dyDescent="0.3">
      <c r="A106" s="488" t="s">
        <v>50</v>
      </c>
      <c r="B106" s="491" t="s">
        <v>68</v>
      </c>
      <c r="C106" s="479" t="s">
        <v>28</v>
      </c>
      <c r="D106" s="107" t="s">
        <v>7</v>
      </c>
      <c r="E106" s="124">
        <f t="shared" si="3"/>
        <v>19191.900000000001</v>
      </c>
      <c r="F106" s="74">
        <f>F107+F108+F109+F110</f>
        <v>4340.1000000000004</v>
      </c>
      <c r="G106" s="74">
        <f>G107+G108+G109+G110</f>
        <v>6171.6</v>
      </c>
      <c r="H106" s="75">
        <f>H107+H108+H109+H110</f>
        <v>8680.2000000000007</v>
      </c>
    </row>
    <row r="107" spans="1:8" s="1" customFormat="1" ht="15" hidden="1" customHeight="1" x14ac:dyDescent="0.25">
      <c r="A107" s="489"/>
      <c r="B107" s="492"/>
      <c r="C107" s="480"/>
      <c r="D107" s="108" t="s">
        <v>8</v>
      </c>
      <c r="E107" s="76">
        <f t="shared" si="3"/>
        <v>0</v>
      </c>
      <c r="F107" s="76">
        <v>0</v>
      </c>
      <c r="G107" s="76">
        <v>0</v>
      </c>
      <c r="H107" s="77">
        <v>0</v>
      </c>
    </row>
    <row r="108" spans="1:8" s="1" customFormat="1" ht="15.75" hidden="1" thickBot="1" x14ac:dyDescent="0.3">
      <c r="A108" s="489"/>
      <c r="B108" s="492"/>
      <c r="C108" s="480"/>
      <c r="D108" s="108" t="s">
        <v>9</v>
      </c>
      <c r="E108" s="76">
        <f t="shared" si="3"/>
        <v>0</v>
      </c>
      <c r="F108" s="76">
        <v>0</v>
      </c>
      <c r="G108" s="76">
        <v>0</v>
      </c>
      <c r="H108" s="77">
        <v>0</v>
      </c>
    </row>
    <row r="109" spans="1:8" s="1" customFormat="1" ht="43.5" hidden="1" thickBot="1" x14ac:dyDescent="0.3">
      <c r="A109" s="489"/>
      <c r="B109" s="492"/>
      <c r="C109" s="480"/>
      <c r="D109" s="109" t="s">
        <v>10</v>
      </c>
      <c r="E109" s="76">
        <f t="shared" si="3"/>
        <v>19191.900000000001</v>
      </c>
      <c r="F109" s="76">
        <v>4340.1000000000004</v>
      </c>
      <c r="G109" s="76">
        <v>6171.6</v>
      </c>
      <c r="H109" s="77">
        <v>8680.2000000000007</v>
      </c>
    </row>
    <row r="110" spans="1:8" s="1" customFormat="1" ht="34.5" hidden="1" customHeight="1" thickBot="1" x14ac:dyDescent="0.3">
      <c r="A110" s="490"/>
      <c r="B110" s="493"/>
      <c r="C110" s="481"/>
      <c r="D110" s="112" t="s">
        <v>11</v>
      </c>
      <c r="E110" s="83">
        <f t="shared" si="3"/>
        <v>0</v>
      </c>
      <c r="F110" s="83">
        <v>0</v>
      </c>
      <c r="G110" s="83">
        <v>0</v>
      </c>
      <c r="H110" s="84">
        <v>0</v>
      </c>
    </row>
    <row r="111" spans="1:8" s="1" customFormat="1" ht="81.75" customHeight="1" thickBot="1" x14ac:dyDescent="0.3">
      <c r="A111" s="488" t="s">
        <v>51</v>
      </c>
      <c r="B111" s="491" t="s">
        <v>69</v>
      </c>
      <c r="C111" s="479" t="s">
        <v>28</v>
      </c>
      <c r="D111" s="107" t="s">
        <v>7</v>
      </c>
      <c r="E111" s="124">
        <f t="shared" si="3"/>
        <v>16483.199999999997</v>
      </c>
      <c r="F111" s="74">
        <f>F112+F113+F114+F115</f>
        <v>5494.4</v>
      </c>
      <c r="G111" s="74">
        <f>G112+G113+G114+G115</f>
        <v>5494.4</v>
      </c>
      <c r="H111" s="75">
        <f>H112+H113+H114+H115</f>
        <v>5494.4</v>
      </c>
    </row>
    <row r="112" spans="1:8" s="1" customFormat="1" ht="15" hidden="1" customHeight="1" x14ac:dyDescent="0.25">
      <c r="A112" s="489"/>
      <c r="B112" s="492"/>
      <c r="C112" s="480"/>
      <c r="D112" s="108" t="s">
        <v>8</v>
      </c>
      <c r="E112" s="76">
        <f t="shared" si="3"/>
        <v>0</v>
      </c>
      <c r="F112" s="76">
        <v>0</v>
      </c>
      <c r="G112" s="76">
        <v>0</v>
      </c>
      <c r="H112" s="77">
        <v>0</v>
      </c>
    </row>
    <row r="113" spans="1:8" s="1" customFormat="1" ht="15.75" hidden="1" thickBot="1" x14ac:dyDescent="0.3">
      <c r="A113" s="489"/>
      <c r="B113" s="492"/>
      <c r="C113" s="480"/>
      <c r="D113" s="108" t="s">
        <v>9</v>
      </c>
      <c r="E113" s="76">
        <f t="shared" si="3"/>
        <v>0</v>
      </c>
      <c r="F113" s="76">
        <v>0</v>
      </c>
      <c r="G113" s="76">
        <v>0</v>
      </c>
      <c r="H113" s="77">
        <v>0</v>
      </c>
    </row>
    <row r="114" spans="1:8" s="1" customFormat="1" ht="43.5" hidden="1" thickBot="1" x14ac:dyDescent="0.3">
      <c r="A114" s="489"/>
      <c r="B114" s="492"/>
      <c r="C114" s="480"/>
      <c r="D114" s="109" t="s">
        <v>10</v>
      </c>
      <c r="E114" s="76">
        <f t="shared" si="3"/>
        <v>16483.199999999997</v>
      </c>
      <c r="F114" s="76">
        <v>5494.4</v>
      </c>
      <c r="G114" s="76">
        <v>5494.4</v>
      </c>
      <c r="H114" s="77">
        <v>5494.4</v>
      </c>
    </row>
    <row r="115" spans="1:8" s="1" customFormat="1" ht="57.75" hidden="1" thickBot="1" x14ac:dyDescent="0.3">
      <c r="A115" s="490"/>
      <c r="B115" s="493"/>
      <c r="C115" s="481"/>
      <c r="D115" s="112" t="s">
        <v>11</v>
      </c>
      <c r="E115" s="83">
        <f t="shared" ref="E115:E125" si="4">F115+G115+H115</f>
        <v>0</v>
      </c>
      <c r="F115" s="83">
        <v>0</v>
      </c>
      <c r="G115" s="83">
        <v>0</v>
      </c>
      <c r="H115" s="84">
        <v>0</v>
      </c>
    </row>
    <row r="116" spans="1:8" s="1" customFormat="1" ht="66" customHeight="1" thickBot="1" x14ac:dyDescent="0.3">
      <c r="A116" s="488" t="s">
        <v>52</v>
      </c>
      <c r="B116" s="491" t="s">
        <v>70</v>
      </c>
      <c r="C116" s="479" t="s">
        <v>28</v>
      </c>
      <c r="D116" s="107" t="s">
        <v>7</v>
      </c>
      <c r="E116" s="124">
        <f t="shared" si="4"/>
        <v>1516.2</v>
      </c>
      <c r="F116" s="74">
        <f>F117+F118+F119+F120</f>
        <v>1516.2</v>
      </c>
      <c r="G116" s="74">
        <f>G117+G118+G119+G120</f>
        <v>0</v>
      </c>
      <c r="H116" s="75">
        <f>H117+H118+H119+H120</f>
        <v>0</v>
      </c>
    </row>
    <row r="117" spans="1:8" s="1" customFormat="1" ht="69.75" hidden="1" customHeight="1" x14ac:dyDescent="0.25">
      <c r="A117" s="489"/>
      <c r="B117" s="492"/>
      <c r="C117" s="480"/>
      <c r="D117" s="108" t="s">
        <v>8</v>
      </c>
      <c r="E117" s="76">
        <f t="shared" si="4"/>
        <v>0</v>
      </c>
      <c r="F117" s="76">
        <v>0</v>
      </c>
      <c r="G117" s="76">
        <v>0</v>
      </c>
      <c r="H117" s="77">
        <v>0</v>
      </c>
    </row>
    <row r="118" spans="1:8" s="1" customFormat="1" ht="15.75" hidden="1" thickBot="1" x14ac:dyDescent="0.3">
      <c r="A118" s="489"/>
      <c r="B118" s="492"/>
      <c r="C118" s="480"/>
      <c r="D118" s="108" t="s">
        <v>9</v>
      </c>
      <c r="E118" s="76">
        <f t="shared" si="4"/>
        <v>0</v>
      </c>
      <c r="F118" s="76">
        <v>0</v>
      </c>
      <c r="G118" s="76">
        <v>0</v>
      </c>
      <c r="H118" s="77">
        <v>0</v>
      </c>
    </row>
    <row r="119" spans="1:8" s="1" customFormat="1" ht="43.5" hidden="1" thickBot="1" x14ac:dyDescent="0.3">
      <c r="A119" s="489"/>
      <c r="B119" s="492"/>
      <c r="C119" s="480"/>
      <c r="D119" s="109" t="s">
        <v>10</v>
      </c>
      <c r="E119" s="76">
        <f t="shared" si="4"/>
        <v>1516.2</v>
      </c>
      <c r="F119" s="76">
        <v>1516.2</v>
      </c>
      <c r="G119" s="76">
        <v>0</v>
      </c>
      <c r="H119" s="77">
        <v>0</v>
      </c>
    </row>
    <row r="120" spans="1:8" s="1" customFormat="1" ht="57.75" hidden="1" thickBot="1" x14ac:dyDescent="0.3">
      <c r="A120" s="490"/>
      <c r="B120" s="493"/>
      <c r="C120" s="481"/>
      <c r="D120" s="112" t="s">
        <v>11</v>
      </c>
      <c r="E120" s="83">
        <f t="shared" si="4"/>
        <v>0</v>
      </c>
      <c r="F120" s="83">
        <v>0</v>
      </c>
      <c r="G120" s="83">
        <v>0</v>
      </c>
      <c r="H120" s="84">
        <v>0</v>
      </c>
    </row>
    <row r="121" spans="1:8" s="1" customFormat="1" ht="62.25" customHeight="1" thickBot="1" x14ac:dyDescent="0.3">
      <c r="A121" s="488" t="s">
        <v>53</v>
      </c>
      <c r="B121" s="491" t="s">
        <v>71</v>
      </c>
      <c r="C121" s="479" t="s">
        <v>28</v>
      </c>
      <c r="D121" s="107" t="s">
        <v>7</v>
      </c>
      <c r="E121" s="124">
        <f t="shared" si="4"/>
        <v>19031</v>
      </c>
      <c r="F121" s="74">
        <f>F122+F123+F124+F125</f>
        <v>7922</v>
      </c>
      <c r="G121" s="74">
        <f>G122+G123+G124+G125</f>
        <v>3127.3</v>
      </c>
      <c r="H121" s="75">
        <f>H122+H123+H124+H125</f>
        <v>7981.7</v>
      </c>
    </row>
    <row r="122" spans="1:8" s="1" customFormat="1" ht="15" hidden="1" customHeight="1" x14ac:dyDescent="0.25">
      <c r="A122" s="489"/>
      <c r="B122" s="492"/>
      <c r="C122" s="480"/>
      <c r="D122" s="108" t="s">
        <v>8</v>
      </c>
      <c r="E122" s="76">
        <f t="shared" si="4"/>
        <v>0</v>
      </c>
      <c r="F122" s="76">
        <v>0</v>
      </c>
      <c r="G122" s="76">
        <v>0</v>
      </c>
      <c r="H122" s="77">
        <v>0</v>
      </c>
    </row>
    <row r="123" spans="1:8" s="1" customFormat="1" ht="15.75" hidden="1" thickBot="1" x14ac:dyDescent="0.3">
      <c r="A123" s="489"/>
      <c r="B123" s="492"/>
      <c r="C123" s="480"/>
      <c r="D123" s="108" t="s">
        <v>9</v>
      </c>
      <c r="E123" s="76">
        <f t="shared" si="4"/>
        <v>0</v>
      </c>
      <c r="F123" s="76">
        <v>0</v>
      </c>
      <c r="G123" s="76">
        <v>0</v>
      </c>
      <c r="H123" s="77">
        <v>0</v>
      </c>
    </row>
    <row r="124" spans="1:8" s="1" customFormat="1" ht="43.5" hidden="1" thickBot="1" x14ac:dyDescent="0.3">
      <c r="A124" s="489"/>
      <c r="B124" s="492"/>
      <c r="C124" s="480"/>
      <c r="D124" s="109" t="s">
        <v>10</v>
      </c>
      <c r="E124" s="76">
        <f t="shared" si="4"/>
        <v>19031</v>
      </c>
      <c r="F124" s="76">
        <v>7922</v>
      </c>
      <c r="G124" s="76">
        <v>3127.3</v>
      </c>
      <c r="H124" s="77">
        <v>7981.7</v>
      </c>
    </row>
    <row r="125" spans="1:8" s="1" customFormat="1" ht="57.75" hidden="1" thickBot="1" x14ac:dyDescent="0.3">
      <c r="A125" s="490"/>
      <c r="B125" s="493"/>
      <c r="C125" s="481"/>
      <c r="D125" s="112" t="s">
        <v>11</v>
      </c>
      <c r="E125" s="83">
        <f t="shared" si="4"/>
        <v>0</v>
      </c>
      <c r="F125" s="83">
        <v>0</v>
      </c>
      <c r="G125" s="83">
        <v>0</v>
      </c>
      <c r="H125" s="84">
        <v>0</v>
      </c>
    </row>
    <row r="126" spans="1:8" s="1" customFormat="1" ht="80.25" customHeight="1" thickBot="1" x14ac:dyDescent="0.3">
      <c r="A126" s="488" t="s">
        <v>54</v>
      </c>
      <c r="B126" s="491" t="s">
        <v>72</v>
      </c>
      <c r="C126" s="479" t="s">
        <v>28</v>
      </c>
      <c r="D126" s="107" t="s">
        <v>7</v>
      </c>
      <c r="E126" s="74">
        <f>F126+G126+H126</f>
        <v>1319.1</v>
      </c>
      <c r="F126" s="74">
        <f>F127+F128+F129+F130</f>
        <v>398</v>
      </c>
      <c r="G126" s="74">
        <f>G127+G128+G129+G130</f>
        <v>299.8</v>
      </c>
      <c r="H126" s="75">
        <f>H127+H128+H129+H130</f>
        <v>621.29999999999995</v>
      </c>
    </row>
    <row r="127" spans="1:8" s="1" customFormat="1" ht="15" hidden="1" customHeight="1" x14ac:dyDescent="0.25">
      <c r="A127" s="489"/>
      <c r="B127" s="492"/>
      <c r="C127" s="480"/>
      <c r="D127" s="108" t="s">
        <v>8</v>
      </c>
      <c r="E127" s="76">
        <f>F127+G127+H127</f>
        <v>0</v>
      </c>
      <c r="F127" s="76">
        <v>0</v>
      </c>
      <c r="G127" s="76">
        <v>0</v>
      </c>
      <c r="H127" s="77">
        <v>0</v>
      </c>
    </row>
    <row r="128" spans="1:8" s="1" customFormat="1" ht="15.75" hidden="1" thickBot="1" x14ac:dyDescent="0.3">
      <c r="A128" s="489"/>
      <c r="B128" s="492"/>
      <c r="C128" s="480"/>
      <c r="D128" s="108" t="s">
        <v>9</v>
      </c>
      <c r="E128" s="76">
        <f>F128+G128+H128</f>
        <v>0</v>
      </c>
      <c r="F128" s="76">
        <v>0</v>
      </c>
      <c r="G128" s="76">
        <v>0</v>
      </c>
      <c r="H128" s="77">
        <v>0</v>
      </c>
    </row>
    <row r="129" spans="1:8" s="1" customFormat="1" ht="43.5" hidden="1" thickBot="1" x14ac:dyDescent="0.3">
      <c r="A129" s="489"/>
      <c r="B129" s="492"/>
      <c r="C129" s="480"/>
      <c r="D129" s="109" t="s">
        <v>10</v>
      </c>
      <c r="E129" s="76">
        <f>F129+G129+H129</f>
        <v>1319.1</v>
      </c>
      <c r="F129" s="76">
        <v>398</v>
      </c>
      <c r="G129" s="76">
        <v>299.8</v>
      </c>
      <c r="H129" s="77">
        <v>621.29999999999995</v>
      </c>
    </row>
    <row r="130" spans="1:8" s="1" customFormat="1" ht="57.75" hidden="1" thickBot="1" x14ac:dyDescent="0.3">
      <c r="A130" s="490"/>
      <c r="B130" s="493"/>
      <c r="C130" s="481"/>
      <c r="D130" s="112" t="s">
        <v>11</v>
      </c>
      <c r="E130" s="83">
        <f>F130+G130+H130</f>
        <v>0</v>
      </c>
      <c r="F130" s="83">
        <v>0</v>
      </c>
      <c r="G130" s="83">
        <v>0</v>
      </c>
      <c r="H130" s="84">
        <v>0</v>
      </c>
    </row>
    <row r="131" spans="1:8" s="1" customFormat="1" ht="73.5" customHeight="1" thickBot="1" x14ac:dyDescent="0.3">
      <c r="A131" s="470" t="s">
        <v>31</v>
      </c>
      <c r="B131" s="485" t="s">
        <v>32</v>
      </c>
      <c r="C131" s="467" t="s">
        <v>27</v>
      </c>
      <c r="D131" s="107" t="s">
        <v>7</v>
      </c>
      <c r="E131" s="73">
        <f>E132+E133+E134+E135</f>
        <v>18378.399999999998</v>
      </c>
      <c r="F131" s="73">
        <f>F132+F133+F134+F135</f>
        <v>7386.7999999999993</v>
      </c>
      <c r="G131" s="73">
        <f>G132+G133+G134+G135</f>
        <v>5203.3999999999996</v>
      </c>
      <c r="H131" s="119">
        <f>H132+H133+H134+H135</f>
        <v>5788.2</v>
      </c>
    </row>
    <row r="132" spans="1:8" s="1" customFormat="1" ht="15.75" hidden="1" thickBot="1" x14ac:dyDescent="0.3">
      <c r="A132" s="471"/>
      <c r="B132" s="486"/>
      <c r="C132" s="468"/>
      <c r="D132" s="108" t="s">
        <v>8</v>
      </c>
      <c r="E132" s="76">
        <f t="shared" ref="E132:H135" si="5">E137+E142+E147+E152</f>
        <v>16819.8</v>
      </c>
      <c r="F132" s="76">
        <f t="shared" si="5"/>
        <v>5828.2</v>
      </c>
      <c r="G132" s="76">
        <f t="shared" si="5"/>
        <v>5203.3999999999996</v>
      </c>
      <c r="H132" s="77">
        <f t="shared" si="5"/>
        <v>5788.2</v>
      </c>
    </row>
    <row r="133" spans="1:8" s="1" customFormat="1" ht="15.75" hidden="1" thickBot="1" x14ac:dyDescent="0.3">
      <c r="A133" s="471"/>
      <c r="B133" s="486"/>
      <c r="C133" s="468"/>
      <c r="D133" s="108" t="s">
        <v>9</v>
      </c>
      <c r="E133" s="76">
        <f t="shared" si="5"/>
        <v>1558.6</v>
      </c>
      <c r="F133" s="76">
        <f t="shared" si="5"/>
        <v>1558.6</v>
      </c>
      <c r="G133" s="76">
        <f t="shared" si="5"/>
        <v>0</v>
      </c>
      <c r="H133" s="77">
        <f t="shared" si="5"/>
        <v>0</v>
      </c>
    </row>
    <row r="134" spans="1:8" s="1" customFormat="1" ht="43.5" hidden="1" thickBot="1" x14ac:dyDescent="0.3">
      <c r="A134" s="471"/>
      <c r="B134" s="486"/>
      <c r="C134" s="468"/>
      <c r="D134" s="109" t="s">
        <v>10</v>
      </c>
      <c r="E134" s="76">
        <f t="shared" si="5"/>
        <v>0</v>
      </c>
      <c r="F134" s="76">
        <f t="shared" si="5"/>
        <v>0</v>
      </c>
      <c r="G134" s="76">
        <f t="shared" si="5"/>
        <v>0</v>
      </c>
      <c r="H134" s="77">
        <f t="shared" si="5"/>
        <v>0</v>
      </c>
    </row>
    <row r="135" spans="1:8" s="1" customFormat="1" ht="31.5" hidden="1" customHeight="1" thickBot="1" x14ac:dyDescent="0.3">
      <c r="A135" s="472"/>
      <c r="B135" s="487"/>
      <c r="C135" s="469"/>
      <c r="D135" s="110" t="s">
        <v>11</v>
      </c>
      <c r="E135" s="82">
        <f t="shared" si="5"/>
        <v>0</v>
      </c>
      <c r="F135" s="82">
        <f t="shared" si="5"/>
        <v>0</v>
      </c>
      <c r="G135" s="82">
        <f t="shared" si="5"/>
        <v>0</v>
      </c>
      <c r="H135" s="118">
        <f t="shared" si="5"/>
        <v>0</v>
      </c>
    </row>
    <row r="136" spans="1:8" s="1" customFormat="1" ht="78.75" customHeight="1" thickBot="1" x14ac:dyDescent="0.3">
      <c r="A136" s="494" t="s">
        <v>24</v>
      </c>
      <c r="B136" s="497" t="s">
        <v>73</v>
      </c>
      <c r="C136" s="500" t="s">
        <v>30</v>
      </c>
      <c r="D136" s="113" t="s">
        <v>7</v>
      </c>
      <c r="E136" s="98">
        <f t="shared" ref="E136:E145" si="6">F136+G136+H136</f>
        <v>13277.4</v>
      </c>
      <c r="F136" s="99">
        <f>F137+F138+F139+F140</f>
        <v>4647.3999999999996</v>
      </c>
      <c r="G136" s="99">
        <f>G137+G138+G139+G140</f>
        <v>4022.6</v>
      </c>
      <c r="H136" s="100">
        <f>H137+H138+H139+H140</f>
        <v>4607.3999999999996</v>
      </c>
    </row>
    <row r="137" spans="1:8" s="1" customFormat="1" ht="15.75" hidden="1" thickBot="1" x14ac:dyDescent="0.3">
      <c r="A137" s="495"/>
      <c r="B137" s="498"/>
      <c r="C137" s="501"/>
      <c r="D137" s="114" t="s">
        <v>8</v>
      </c>
      <c r="E137" s="101">
        <f t="shared" si="6"/>
        <v>13277.4</v>
      </c>
      <c r="F137" s="101">
        <f>4612+35.4</f>
        <v>4647.3999999999996</v>
      </c>
      <c r="G137" s="101">
        <v>4022.6</v>
      </c>
      <c r="H137" s="102">
        <v>4607.3999999999996</v>
      </c>
    </row>
    <row r="138" spans="1:8" s="1" customFormat="1" ht="15.75" hidden="1" thickBot="1" x14ac:dyDescent="0.3">
      <c r="A138" s="495"/>
      <c r="B138" s="498"/>
      <c r="C138" s="501"/>
      <c r="D138" s="114" t="s">
        <v>9</v>
      </c>
      <c r="E138" s="101">
        <f t="shared" si="6"/>
        <v>0</v>
      </c>
      <c r="F138" s="101">
        <v>0</v>
      </c>
      <c r="G138" s="101">
        <v>0</v>
      </c>
      <c r="H138" s="102">
        <v>0</v>
      </c>
    </row>
    <row r="139" spans="1:8" s="1" customFormat="1" ht="30" hidden="1" customHeight="1" x14ac:dyDescent="0.25">
      <c r="A139" s="495"/>
      <c r="B139" s="498"/>
      <c r="C139" s="501"/>
      <c r="D139" s="115" t="s">
        <v>10</v>
      </c>
      <c r="E139" s="101">
        <f t="shared" si="6"/>
        <v>0</v>
      </c>
      <c r="F139" s="101">
        <v>0</v>
      </c>
      <c r="G139" s="101">
        <v>0</v>
      </c>
      <c r="H139" s="102">
        <v>0</v>
      </c>
    </row>
    <row r="140" spans="1:8" s="1" customFormat="1" ht="30" hidden="1" customHeight="1" thickBot="1" x14ac:dyDescent="0.3">
      <c r="A140" s="496"/>
      <c r="B140" s="499"/>
      <c r="C140" s="502"/>
      <c r="D140" s="116" t="s">
        <v>11</v>
      </c>
      <c r="E140" s="103">
        <f t="shared" si="6"/>
        <v>0</v>
      </c>
      <c r="F140" s="104">
        <v>0</v>
      </c>
      <c r="G140" s="104">
        <v>0</v>
      </c>
      <c r="H140" s="105">
        <v>0</v>
      </c>
    </row>
    <row r="141" spans="1:8" s="1" customFormat="1" ht="60" customHeight="1" thickBot="1" x14ac:dyDescent="0.3">
      <c r="A141" s="494" t="s">
        <v>47</v>
      </c>
      <c r="B141" s="497" t="s">
        <v>74</v>
      </c>
      <c r="C141" s="500" t="s">
        <v>30</v>
      </c>
      <c r="D141" s="113" t="s">
        <v>7</v>
      </c>
      <c r="E141" s="98">
        <f t="shared" si="6"/>
        <v>1143.5999999999999</v>
      </c>
      <c r="F141" s="99">
        <f>F142+F143+F144+F145</f>
        <v>1143.5999999999999</v>
      </c>
      <c r="G141" s="99">
        <f>G142+G143+G144+G145</f>
        <v>0</v>
      </c>
      <c r="H141" s="100">
        <f>H142+H143+H144+H145</f>
        <v>0</v>
      </c>
    </row>
    <row r="142" spans="1:8" s="1" customFormat="1" ht="15.75" hidden="1" thickBot="1" x14ac:dyDescent="0.3">
      <c r="A142" s="495"/>
      <c r="B142" s="498"/>
      <c r="C142" s="501"/>
      <c r="D142" s="114" t="s">
        <v>8</v>
      </c>
      <c r="E142" s="101">
        <f t="shared" si="6"/>
        <v>0</v>
      </c>
      <c r="F142" s="101">
        <v>0</v>
      </c>
      <c r="G142" s="101">
        <v>0</v>
      </c>
      <c r="H142" s="102">
        <v>0</v>
      </c>
    </row>
    <row r="143" spans="1:8" s="1" customFormat="1" ht="15.75" hidden="1" thickBot="1" x14ac:dyDescent="0.3">
      <c r="A143" s="495"/>
      <c r="B143" s="498"/>
      <c r="C143" s="501"/>
      <c r="D143" s="114" t="s">
        <v>9</v>
      </c>
      <c r="E143" s="101">
        <f t="shared" si="6"/>
        <v>1143.5999999999999</v>
      </c>
      <c r="F143" s="101">
        <v>1143.5999999999999</v>
      </c>
      <c r="G143" s="101">
        <v>0</v>
      </c>
      <c r="H143" s="102">
        <v>0</v>
      </c>
    </row>
    <row r="144" spans="1:8" s="1" customFormat="1" ht="30" hidden="1" customHeight="1" x14ac:dyDescent="0.25">
      <c r="A144" s="495"/>
      <c r="B144" s="498"/>
      <c r="C144" s="501"/>
      <c r="D144" s="115" t="s">
        <v>10</v>
      </c>
      <c r="E144" s="101">
        <f t="shared" si="6"/>
        <v>0</v>
      </c>
      <c r="F144" s="101">
        <v>0</v>
      </c>
      <c r="G144" s="101">
        <v>0</v>
      </c>
      <c r="H144" s="102">
        <v>0</v>
      </c>
    </row>
    <row r="145" spans="1:8" s="1" customFormat="1" ht="30" hidden="1" customHeight="1" thickBot="1" x14ac:dyDescent="0.3">
      <c r="A145" s="496"/>
      <c r="B145" s="499"/>
      <c r="C145" s="502"/>
      <c r="D145" s="116" t="s">
        <v>11</v>
      </c>
      <c r="E145" s="103">
        <f t="shared" si="6"/>
        <v>0</v>
      </c>
      <c r="F145" s="104">
        <v>0</v>
      </c>
      <c r="G145" s="104">
        <v>0</v>
      </c>
      <c r="H145" s="105">
        <v>0</v>
      </c>
    </row>
    <row r="146" spans="1:8" s="1" customFormat="1" ht="67.5" customHeight="1" thickBot="1" x14ac:dyDescent="0.3">
      <c r="A146" s="503" t="s">
        <v>48</v>
      </c>
      <c r="B146" s="506" t="s">
        <v>75</v>
      </c>
      <c r="C146" s="509" t="s">
        <v>30</v>
      </c>
      <c r="D146" s="117" t="s">
        <v>7</v>
      </c>
      <c r="E146" s="103">
        <f t="shared" ref="E146:E155" si="7">G146+H146+F146</f>
        <v>3542.3999999999996</v>
      </c>
      <c r="F146" s="103">
        <f>F147+F148+F149+F150</f>
        <v>1180.8</v>
      </c>
      <c r="G146" s="103">
        <f>G147+G148+G149+G150</f>
        <v>1180.8</v>
      </c>
      <c r="H146" s="106">
        <f>H147+H148+H149+H150</f>
        <v>1180.8</v>
      </c>
    </row>
    <row r="147" spans="1:8" s="1" customFormat="1" ht="15.75" hidden="1" thickBot="1" x14ac:dyDescent="0.3">
      <c r="A147" s="504"/>
      <c r="B147" s="507"/>
      <c r="C147" s="510"/>
      <c r="D147" s="114" t="s">
        <v>8</v>
      </c>
      <c r="E147" s="101">
        <f t="shared" si="7"/>
        <v>3542.3999999999996</v>
      </c>
      <c r="F147" s="101">
        <v>1180.8</v>
      </c>
      <c r="G147" s="101">
        <v>1180.8</v>
      </c>
      <c r="H147" s="102">
        <v>1180.8</v>
      </c>
    </row>
    <row r="148" spans="1:8" s="1" customFormat="1" ht="15.75" hidden="1" thickBot="1" x14ac:dyDescent="0.3">
      <c r="A148" s="504"/>
      <c r="B148" s="507"/>
      <c r="C148" s="510"/>
      <c r="D148" s="114" t="s">
        <v>9</v>
      </c>
      <c r="E148" s="101">
        <f t="shared" si="7"/>
        <v>0</v>
      </c>
      <c r="F148" s="101">
        <v>0</v>
      </c>
      <c r="G148" s="101">
        <v>0</v>
      </c>
      <c r="H148" s="102">
        <v>0</v>
      </c>
    </row>
    <row r="149" spans="1:8" s="1" customFormat="1" ht="30.75" hidden="1" customHeight="1" x14ac:dyDescent="0.25">
      <c r="A149" s="504"/>
      <c r="B149" s="507"/>
      <c r="C149" s="510"/>
      <c r="D149" s="115" t="s">
        <v>10</v>
      </c>
      <c r="E149" s="101">
        <f t="shared" si="7"/>
        <v>0</v>
      </c>
      <c r="F149" s="101">
        <v>0</v>
      </c>
      <c r="G149" s="101">
        <v>0</v>
      </c>
      <c r="H149" s="102">
        <v>0</v>
      </c>
    </row>
    <row r="150" spans="1:8" s="1" customFormat="1" ht="28.5" hidden="1" customHeight="1" thickBot="1" x14ac:dyDescent="0.3">
      <c r="A150" s="505"/>
      <c r="B150" s="508"/>
      <c r="C150" s="511"/>
      <c r="D150" s="116" t="s">
        <v>11</v>
      </c>
      <c r="E150" s="104">
        <f t="shared" si="7"/>
        <v>0</v>
      </c>
      <c r="F150" s="104">
        <v>0</v>
      </c>
      <c r="G150" s="104">
        <v>0</v>
      </c>
      <c r="H150" s="105">
        <v>0</v>
      </c>
    </row>
    <row r="151" spans="1:8" s="1" customFormat="1" ht="65.25" customHeight="1" x14ac:dyDescent="0.25">
      <c r="A151" s="503" t="s">
        <v>49</v>
      </c>
      <c r="B151" s="506" t="s">
        <v>76</v>
      </c>
      <c r="C151" s="509" t="s">
        <v>30</v>
      </c>
      <c r="D151" s="117" t="s">
        <v>7</v>
      </c>
      <c r="E151" s="103">
        <f t="shared" si="7"/>
        <v>415</v>
      </c>
      <c r="F151" s="103">
        <f>F152+F153+F154+F155</f>
        <v>415</v>
      </c>
      <c r="G151" s="103">
        <f>G152+G153+G154+G155</f>
        <v>0</v>
      </c>
      <c r="H151" s="106">
        <f>H152+H153+H154+H155</f>
        <v>0</v>
      </c>
    </row>
    <row r="152" spans="1:8" s="1" customFormat="1" ht="31.5" hidden="1" customHeight="1" x14ac:dyDescent="0.25">
      <c r="A152" s="504"/>
      <c r="B152" s="507"/>
      <c r="C152" s="510"/>
      <c r="D152" s="43" t="s">
        <v>8</v>
      </c>
      <c r="E152" s="44">
        <f t="shared" si="7"/>
        <v>0</v>
      </c>
      <c r="F152" s="45">
        <v>0</v>
      </c>
      <c r="G152" s="45">
        <v>0</v>
      </c>
      <c r="H152" s="46">
        <v>0</v>
      </c>
    </row>
    <row r="153" spans="1:8" s="1" customFormat="1" hidden="1" x14ac:dyDescent="0.25">
      <c r="A153" s="504"/>
      <c r="B153" s="507"/>
      <c r="C153" s="510"/>
      <c r="D153" s="43" t="s">
        <v>9</v>
      </c>
      <c r="E153" s="44">
        <f t="shared" si="7"/>
        <v>415</v>
      </c>
      <c r="F153" s="45">
        <v>415</v>
      </c>
      <c r="G153" s="45">
        <v>0</v>
      </c>
      <c r="H153" s="46">
        <v>0</v>
      </c>
    </row>
    <row r="154" spans="1:8" s="1" customFormat="1" ht="30.75" hidden="1" customHeight="1" x14ac:dyDescent="0.25">
      <c r="A154" s="504"/>
      <c r="B154" s="507"/>
      <c r="C154" s="510"/>
      <c r="D154" s="47" t="s">
        <v>10</v>
      </c>
      <c r="E154" s="44">
        <f t="shared" si="7"/>
        <v>0</v>
      </c>
      <c r="F154" s="45">
        <v>0</v>
      </c>
      <c r="G154" s="45">
        <v>0</v>
      </c>
      <c r="H154" s="46">
        <v>0</v>
      </c>
    </row>
    <row r="155" spans="1:8" s="1" customFormat="1" ht="28.5" hidden="1" customHeight="1" thickBot="1" x14ac:dyDescent="0.3">
      <c r="A155" s="505"/>
      <c r="B155" s="508"/>
      <c r="C155" s="511"/>
      <c r="D155" s="48" t="s">
        <v>11</v>
      </c>
      <c r="E155" s="54">
        <f t="shared" si="7"/>
        <v>0</v>
      </c>
      <c r="F155" s="50">
        <v>0</v>
      </c>
      <c r="G155" s="50">
        <v>0</v>
      </c>
      <c r="H155" s="51">
        <v>0</v>
      </c>
    </row>
    <row r="156" spans="1:8" s="1" customFormat="1" x14ac:dyDescent="0.25">
      <c r="A156" s="57"/>
    </row>
    <row r="157" spans="1:8" s="1" customFormat="1" x14ac:dyDescent="0.25">
      <c r="A157" s="57"/>
    </row>
    <row r="158" spans="1:8" s="1" customFormat="1" x14ac:dyDescent="0.25">
      <c r="A158" s="57"/>
    </row>
    <row r="159" spans="1:8" s="1" customFormat="1" x14ac:dyDescent="0.25">
      <c r="A159" s="57"/>
    </row>
    <row r="160" spans="1:8" s="1" customFormat="1" x14ac:dyDescent="0.25">
      <c r="A160" s="57"/>
    </row>
    <row r="161" spans="1:1" s="1" customFormat="1" x14ac:dyDescent="0.25">
      <c r="A161" s="57"/>
    </row>
    <row r="162" spans="1:1" s="1" customFormat="1" x14ac:dyDescent="0.25">
      <c r="A162" s="57"/>
    </row>
    <row r="163" spans="1:1" s="1" customFormat="1" x14ac:dyDescent="0.25">
      <c r="A163" s="57"/>
    </row>
    <row r="164" spans="1:1" s="1" customFormat="1" x14ac:dyDescent="0.25">
      <c r="A164" s="57"/>
    </row>
    <row r="165" spans="1:1" s="1" customFormat="1" x14ac:dyDescent="0.25">
      <c r="A165" s="57"/>
    </row>
    <row r="166" spans="1:1" s="1" customFormat="1" x14ac:dyDescent="0.25">
      <c r="A166" s="57"/>
    </row>
    <row r="167" spans="1:1" s="1" customFormat="1" x14ac:dyDescent="0.25">
      <c r="A167" s="57"/>
    </row>
    <row r="168" spans="1:1" s="1" customFormat="1" x14ac:dyDescent="0.25">
      <c r="A168" s="57"/>
    </row>
    <row r="169" spans="1:1" s="1" customFormat="1" x14ac:dyDescent="0.25">
      <c r="A169" s="57"/>
    </row>
    <row r="170" spans="1:1" s="1" customFormat="1" x14ac:dyDescent="0.25">
      <c r="A170" s="57"/>
    </row>
    <row r="171" spans="1:1" s="1" customFormat="1" x14ac:dyDescent="0.25">
      <c r="A171" s="57"/>
    </row>
    <row r="172" spans="1:1" s="1" customFormat="1" x14ac:dyDescent="0.25">
      <c r="A172" s="57"/>
    </row>
    <row r="173" spans="1:1" s="1" customFormat="1" x14ac:dyDescent="0.25">
      <c r="A173" s="57"/>
    </row>
    <row r="174" spans="1:1" s="1" customFormat="1" x14ac:dyDescent="0.25">
      <c r="A174" s="57"/>
    </row>
    <row r="175" spans="1:1" s="1" customFormat="1" x14ac:dyDescent="0.25">
      <c r="A175" s="57"/>
    </row>
    <row r="176" spans="1:1" s="1" customFormat="1" x14ac:dyDescent="0.25">
      <c r="A176" s="57"/>
    </row>
    <row r="177" spans="1:1" s="1" customFormat="1" x14ac:dyDescent="0.25">
      <c r="A177" s="57"/>
    </row>
    <row r="178" spans="1:1" s="1" customFormat="1" x14ac:dyDescent="0.25">
      <c r="A178" s="57"/>
    </row>
    <row r="179" spans="1:1" s="1" customFormat="1" x14ac:dyDescent="0.25">
      <c r="A179" s="57"/>
    </row>
    <row r="180" spans="1:1" s="1" customFormat="1" x14ac:dyDescent="0.25">
      <c r="A180" s="57"/>
    </row>
    <row r="181" spans="1:1" s="1" customFormat="1" x14ac:dyDescent="0.25">
      <c r="A181" s="57"/>
    </row>
    <row r="182" spans="1:1" s="1" customFormat="1" x14ac:dyDescent="0.25">
      <c r="A182" s="57"/>
    </row>
    <row r="183" spans="1:1" s="1" customFormat="1" x14ac:dyDescent="0.25">
      <c r="A183" s="57"/>
    </row>
    <row r="184" spans="1:1" s="1" customFormat="1" x14ac:dyDescent="0.25">
      <c r="A184" s="57"/>
    </row>
    <row r="185" spans="1:1" s="1" customFormat="1" x14ac:dyDescent="0.25">
      <c r="A185" s="57"/>
    </row>
    <row r="186" spans="1:1" s="1" customFormat="1" x14ac:dyDescent="0.25">
      <c r="A186" s="57"/>
    </row>
    <row r="187" spans="1:1" s="1" customFormat="1" x14ac:dyDescent="0.25">
      <c r="A187" s="57"/>
    </row>
    <row r="188" spans="1:1" s="1" customFormat="1" x14ac:dyDescent="0.25">
      <c r="A188" s="57"/>
    </row>
    <row r="189" spans="1:1" s="1" customFormat="1" x14ac:dyDescent="0.25">
      <c r="A189" s="57"/>
    </row>
    <row r="190" spans="1:1" s="1" customFormat="1" x14ac:dyDescent="0.25">
      <c r="A190" s="57"/>
    </row>
    <row r="191" spans="1:1" s="1" customFormat="1" x14ac:dyDescent="0.25">
      <c r="A191" s="57"/>
    </row>
    <row r="192" spans="1:1" s="1" customFormat="1" x14ac:dyDescent="0.25">
      <c r="A192" s="57"/>
    </row>
    <row r="193" spans="1:1" s="1" customFormat="1" x14ac:dyDescent="0.25">
      <c r="A193" s="57"/>
    </row>
    <row r="194" spans="1:1" s="1" customFormat="1" x14ac:dyDescent="0.25">
      <c r="A194" s="57"/>
    </row>
    <row r="195" spans="1:1" s="1" customFormat="1" x14ac:dyDescent="0.25">
      <c r="A195" s="57"/>
    </row>
    <row r="196" spans="1:1" s="1" customFormat="1" x14ac:dyDescent="0.25">
      <c r="A196" s="57"/>
    </row>
    <row r="197" spans="1:1" s="1" customFormat="1" x14ac:dyDescent="0.25">
      <c r="A197" s="57"/>
    </row>
    <row r="198" spans="1:1" s="1" customFormat="1" x14ac:dyDescent="0.25">
      <c r="A198" s="57"/>
    </row>
    <row r="199" spans="1:1" s="1" customFormat="1" x14ac:dyDescent="0.25">
      <c r="A199" s="57"/>
    </row>
    <row r="200" spans="1:1" s="1" customFormat="1" x14ac:dyDescent="0.25">
      <c r="A200" s="57"/>
    </row>
    <row r="201" spans="1:1" s="1" customFormat="1" x14ac:dyDescent="0.25">
      <c r="A201" s="57"/>
    </row>
    <row r="202" spans="1:1" s="1" customFormat="1" x14ac:dyDescent="0.25">
      <c r="A202" s="57"/>
    </row>
    <row r="203" spans="1:1" s="1" customFormat="1" x14ac:dyDescent="0.25">
      <c r="A203" s="57"/>
    </row>
    <row r="204" spans="1:1" s="1" customFormat="1" x14ac:dyDescent="0.25">
      <c r="A204" s="57"/>
    </row>
    <row r="205" spans="1:1" s="1" customFormat="1" x14ac:dyDescent="0.25">
      <c r="A205" s="57"/>
    </row>
    <row r="206" spans="1:1" s="1" customFormat="1" x14ac:dyDescent="0.25">
      <c r="A206" s="57"/>
    </row>
    <row r="207" spans="1:1" s="1" customFormat="1" x14ac:dyDescent="0.25">
      <c r="A207" s="57"/>
    </row>
    <row r="208" spans="1:1" s="1" customFormat="1" x14ac:dyDescent="0.25">
      <c r="A208" s="57"/>
    </row>
    <row r="209" spans="1:1" s="1" customFormat="1" x14ac:dyDescent="0.25">
      <c r="A209" s="57"/>
    </row>
    <row r="210" spans="1:1" s="1" customFormat="1" x14ac:dyDescent="0.25">
      <c r="A210" s="57"/>
    </row>
    <row r="211" spans="1:1" s="1" customFormat="1" x14ac:dyDescent="0.25">
      <c r="A211" s="57"/>
    </row>
    <row r="212" spans="1:1" s="1" customFormat="1" x14ac:dyDescent="0.25">
      <c r="A212" s="57"/>
    </row>
    <row r="213" spans="1:1" s="1" customFormat="1" x14ac:dyDescent="0.25">
      <c r="A213" s="57"/>
    </row>
    <row r="214" spans="1:1" s="1" customFormat="1" x14ac:dyDescent="0.25">
      <c r="A214" s="57"/>
    </row>
    <row r="215" spans="1:1" s="1" customFormat="1" x14ac:dyDescent="0.25">
      <c r="A215" s="57"/>
    </row>
    <row r="216" spans="1:1" s="1" customFormat="1" x14ac:dyDescent="0.25">
      <c r="A216" s="57"/>
    </row>
    <row r="217" spans="1:1" s="1" customFormat="1" x14ac:dyDescent="0.25">
      <c r="A217" s="57"/>
    </row>
    <row r="218" spans="1:1" s="1" customFormat="1" x14ac:dyDescent="0.25">
      <c r="A218" s="57"/>
    </row>
    <row r="219" spans="1:1" s="1" customFormat="1" x14ac:dyDescent="0.25">
      <c r="A219" s="57"/>
    </row>
    <row r="220" spans="1:1" s="1" customFormat="1" x14ac:dyDescent="0.25">
      <c r="A220" s="57"/>
    </row>
    <row r="221" spans="1:1" s="1" customFormat="1" x14ac:dyDescent="0.25">
      <c r="A221" s="57"/>
    </row>
    <row r="222" spans="1:1" s="1" customFormat="1" x14ac:dyDescent="0.25">
      <c r="A222" s="57"/>
    </row>
    <row r="223" spans="1:1" s="1" customFormat="1" x14ac:dyDescent="0.25">
      <c r="A223" s="57"/>
    </row>
    <row r="224" spans="1:1" s="1" customFormat="1" x14ac:dyDescent="0.25">
      <c r="A224" s="57"/>
    </row>
    <row r="225" spans="1:1" s="1" customFormat="1" x14ac:dyDescent="0.25">
      <c r="A225" s="57"/>
    </row>
    <row r="226" spans="1:1" s="1" customFormat="1" x14ac:dyDescent="0.25">
      <c r="A226" s="57"/>
    </row>
    <row r="227" spans="1:1" s="1" customFormat="1" x14ac:dyDescent="0.25">
      <c r="A227" s="57"/>
    </row>
    <row r="228" spans="1:1" s="1" customFormat="1" x14ac:dyDescent="0.25">
      <c r="A228" s="57"/>
    </row>
    <row r="229" spans="1:1" s="1" customFormat="1" x14ac:dyDescent="0.25">
      <c r="A229" s="57"/>
    </row>
    <row r="230" spans="1:1" s="1" customFormat="1" x14ac:dyDescent="0.25">
      <c r="A230" s="57"/>
    </row>
    <row r="231" spans="1:1" s="1" customFormat="1" x14ac:dyDescent="0.25">
      <c r="A231" s="57"/>
    </row>
    <row r="232" spans="1:1" s="1" customFormat="1" x14ac:dyDescent="0.25">
      <c r="A232" s="57"/>
    </row>
    <row r="233" spans="1:1" s="1" customFormat="1" x14ac:dyDescent="0.25">
      <c r="A233" s="57"/>
    </row>
    <row r="234" spans="1:1" s="1" customFormat="1" x14ac:dyDescent="0.25">
      <c r="A234" s="57"/>
    </row>
    <row r="235" spans="1:1" s="1" customFormat="1" x14ac:dyDescent="0.25">
      <c r="A235" s="57"/>
    </row>
    <row r="236" spans="1:1" s="1" customFormat="1" x14ac:dyDescent="0.25">
      <c r="A236" s="57"/>
    </row>
    <row r="237" spans="1:1" s="1" customFormat="1" x14ac:dyDescent="0.25">
      <c r="A237" s="57"/>
    </row>
    <row r="238" spans="1:1" s="1" customFormat="1" x14ac:dyDescent="0.25">
      <c r="A238" s="57"/>
    </row>
    <row r="239" spans="1:1" s="1" customFormat="1" x14ac:dyDescent="0.25">
      <c r="A239" s="57"/>
    </row>
    <row r="240" spans="1:1" s="1" customFormat="1" x14ac:dyDescent="0.25">
      <c r="A240" s="57"/>
    </row>
    <row r="241" spans="1:1" s="1" customFormat="1" x14ac:dyDescent="0.25">
      <c r="A241" s="57"/>
    </row>
    <row r="242" spans="1:1" s="1" customFormat="1" x14ac:dyDescent="0.25">
      <c r="A242" s="57"/>
    </row>
    <row r="243" spans="1:1" s="1" customFormat="1" x14ac:dyDescent="0.25">
      <c r="A243" s="57"/>
    </row>
    <row r="244" spans="1:1" s="1" customFormat="1" x14ac:dyDescent="0.25">
      <c r="A244" s="57"/>
    </row>
    <row r="245" spans="1:1" s="1" customFormat="1" x14ac:dyDescent="0.25">
      <c r="A245" s="57"/>
    </row>
    <row r="246" spans="1:1" s="1" customFormat="1" x14ac:dyDescent="0.25">
      <c r="A246" s="57"/>
    </row>
    <row r="247" spans="1:1" s="1" customFormat="1" x14ac:dyDescent="0.25">
      <c r="A247" s="57"/>
    </row>
    <row r="248" spans="1:1" s="1" customFormat="1" x14ac:dyDescent="0.25">
      <c r="A248" s="57"/>
    </row>
    <row r="249" spans="1:1" s="1" customFormat="1" x14ac:dyDescent="0.25">
      <c r="A249" s="57"/>
    </row>
    <row r="250" spans="1:1" s="1" customFormat="1" x14ac:dyDescent="0.25">
      <c r="A250" s="57"/>
    </row>
    <row r="251" spans="1:1" s="1" customFormat="1" x14ac:dyDescent="0.25">
      <c r="A251" s="57"/>
    </row>
    <row r="252" spans="1:1" s="1" customFormat="1" x14ac:dyDescent="0.25">
      <c r="A252" s="57"/>
    </row>
    <row r="253" spans="1:1" s="1" customFormat="1" x14ac:dyDescent="0.25">
      <c r="A253" s="57"/>
    </row>
    <row r="254" spans="1:1" s="1" customFormat="1" x14ac:dyDescent="0.25">
      <c r="A254" s="57"/>
    </row>
    <row r="255" spans="1:1" s="1" customFormat="1" x14ac:dyDescent="0.25">
      <c r="A255" s="57"/>
    </row>
    <row r="256" spans="1:1" s="1" customFormat="1" x14ac:dyDescent="0.25">
      <c r="A256" s="57"/>
    </row>
    <row r="257" spans="1:1" s="1" customFormat="1" x14ac:dyDescent="0.25">
      <c r="A257" s="57"/>
    </row>
    <row r="258" spans="1:1" s="1" customFormat="1" x14ac:dyDescent="0.25">
      <c r="A258" s="57"/>
    </row>
    <row r="259" spans="1:1" s="1" customFormat="1" x14ac:dyDescent="0.25">
      <c r="A259" s="57"/>
    </row>
    <row r="260" spans="1:1" s="1" customFormat="1" x14ac:dyDescent="0.25">
      <c r="A260" s="57"/>
    </row>
    <row r="261" spans="1:1" s="1" customFormat="1" x14ac:dyDescent="0.25">
      <c r="A261" s="57"/>
    </row>
    <row r="262" spans="1:1" s="1" customFormat="1" x14ac:dyDescent="0.25">
      <c r="A262" s="57"/>
    </row>
    <row r="263" spans="1:1" s="1" customFormat="1" x14ac:dyDescent="0.25">
      <c r="A263" s="57"/>
    </row>
    <row r="264" spans="1:1" s="1" customFormat="1" x14ac:dyDescent="0.25">
      <c r="A264" s="57"/>
    </row>
    <row r="265" spans="1:1" s="1" customFormat="1" x14ac:dyDescent="0.25">
      <c r="A265" s="57"/>
    </row>
    <row r="266" spans="1:1" s="1" customFormat="1" x14ac:dyDescent="0.25">
      <c r="A266" s="57"/>
    </row>
    <row r="267" spans="1:1" s="1" customFormat="1" x14ac:dyDescent="0.25">
      <c r="A267" s="57"/>
    </row>
    <row r="268" spans="1:1" s="1" customFormat="1" x14ac:dyDescent="0.25">
      <c r="A268" s="57"/>
    </row>
  </sheetData>
  <mergeCells count="98">
    <mergeCell ref="C1:H1"/>
    <mergeCell ref="B2:H2"/>
    <mergeCell ref="A3:A4"/>
    <mergeCell ref="B3:B4"/>
    <mergeCell ref="C3:C4"/>
    <mergeCell ref="D3:D4"/>
    <mergeCell ref="E3:E4"/>
    <mergeCell ref="F3:H3"/>
    <mergeCell ref="A6:A10"/>
    <mergeCell ref="B6:B10"/>
    <mergeCell ref="C6:C10"/>
    <mergeCell ref="A11:A15"/>
    <mergeCell ref="B11:B15"/>
    <mergeCell ref="C11:C15"/>
    <mergeCell ref="A16:A20"/>
    <mergeCell ref="B16:B20"/>
    <mergeCell ref="C16:C20"/>
    <mergeCell ref="A21:A25"/>
    <mergeCell ref="B21:B25"/>
    <mergeCell ref="C21:C25"/>
    <mergeCell ref="A26:A30"/>
    <mergeCell ref="B26:B30"/>
    <mergeCell ref="C26:C30"/>
    <mergeCell ref="A31:A35"/>
    <mergeCell ref="B31:B35"/>
    <mergeCell ref="C31:C35"/>
    <mergeCell ref="A36:A40"/>
    <mergeCell ref="B36:B40"/>
    <mergeCell ref="C36:C40"/>
    <mergeCell ref="A41:A45"/>
    <mergeCell ref="B41:B45"/>
    <mergeCell ref="C41:C45"/>
    <mergeCell ref="A46:A50"/>
    <mergeCell ref="B46:B50"/>
    <mergeCell ref="C46:C50"/>
    <mergeCell ref="A51:A55"/>
    <mergeCell ref="B51:B55"/>
    <mergeCell ref="C51:C55"/>
    <mergeCell ref="A56:A60"/>
    <mergeCell ref="B56:B60"/>
    <mergeCell ref="C56:C60"/>
    <mergeCell ref="A61:A65"/>
    <mergeCell ref="B61:B65"/>
    <mergeCell ref="C61:C65"/>
    <mergeCell ref="A66:A70"/>
    <mergeCell ref="B66:B70"/>
    <mergeCell ref="C66:C70"/>
    <mergeCell ref="A71:A75"/>
    <mergeCell ref="B71:B75"/>
    <mergeCell ref="C71:C75"/>
    <mergeCell ref="A76:A80"/>
    <mergeCell ref="B76:B80"/>
    <mergeCell ref="C76:C80"/>
    <mergeCell ref="A81:A85"/>
    <mergeCell ref="B81:B85"/>
    <mergeCell ref="C81:C85"/>
    <mergeCell ref="A86:A90"/>
    <mergeCell ref="B86:B90"/>
    <mergeCell ref="C86:C90"/>
    <mergeCell ref="A91:A95"/>
    <mergeCell ref="B91:B95"/>
    <mergeCell ref="C91:C95"/>
    <mergeCell ref="A96:A100"/>
    <mergeCell ref="B96:B100"/>
    <mergeCell ref="C96:C100"/>
    <mergeCell ref="A101:A105"/>
    <mergeCell ref="B101:B105"/>
    <mergeCell ref="C101:C105"/>
    <mergeCell ref="A106:A110"/>
    <mergeCell ref="B106:B110"/>
    <mergeCell ref="C106:C110"/>
    <mergeCell ref="A111:A115"/>
    <mergeCell ref="B111:B115"/>
    <mergeCell ref="C111:C115"/>
    <mergeCell ref="A116:A120"/>
    <mergeCell ref="B116:B120"/>
    <mergeCell ref="C116:C120"/>
    <mergeCell ref="A121:A125"/>
    <mergeCell ref="B121:B125"/>
    <mergeCell ref="C121:C125"/>
    <mergeCell ref="A126:A130"/>
    <mergeCell ref="B126:B130"/>
    <mergeCell ref="C126:C130"/>
    <mergeCell ref="A131:A135"/>
    <mergeCell ref="B131:B135"/>
    <mergeCell ref="C131:C135"/>
    <mergeCell ref="A136:A140"/>
    <mergeCell ref="B136:B140"/>
    <mergeCell ref="C136:C140"/>
    <mergeCell ref="A141:A145"/>
    <mergeCell ref="B141:B145"/>
    <mergeCell ref="C141:C145"/>
    <mergeCell ref="A146:A150"/>
    <mergeCell ref="B146:B150"/>
    <mergeCell ref="C146:C150"/>
    <mergeCell ref="A151:A155"/>
    <mergeCell ref="B151:B155"/>
    <mergeCell ref="C151:C15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8"/>
  <sheetViews>
    <sheetView topLeftCell="A28" workbookViewId="0">
      <selection activeCell="F18" sqref="F18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7" width="17.140625" customWidth="1"/>
    <col min="8" max="8" width="14.5703125" customWidth="1"/>
    <col min="9" max="9" width="19.140625" customWidth="1"/>
    <col min="10" max="10" width="15" style="250" customWidth="1"/>
    <col min="11" max="11" width="13" style="250" customWidth="1"/>
    <col min="12" max="12" width="13.28515625" style="250" customWidth="1"/>
    <col min="16" max="16" width="10.7109375" customWidth="1"/>
  </cols>
  <sheetData>
    <row r="1" spans="1:13" s="72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  <c r="J1" s="249"/>
      <c r="K1" s="249"/>
      <c r="L1" s="249"/>
    </row>
    <row r="2" spans="1:13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  <c r="J2" s="61"/>
      <c r="K2" s="61"/>
      <c r="L2" s="61"/>
    </row>
    <row r="3" spans="1:13" s="1" customFormat="1" ht="74.25" customHeight="1" thickBot="1" x14ac:dyDescent="0.3">
      <c r="A3" s="452" t="s">
        <v>0</v>
      </c>
      <c r="B3" s="454" t="s">
        <v>1</v>
      </c>
      <c r="C3" s="454" t="s">
        <v>2</v>
      </c>
      <c r="D3" s="518" t="s">
        <v>3</v>
      </c>
      <c r="E3" s="454" t="s">
        <v>4</v>
      </c>
      <c r="F3" s="458" t="s">
        <v>5</v>
      </c>
      <c r="G3" s="459"/>
      <c r="H3" s="460"/>
      <c r="J3" s="61"/>
      <c r="K3" s="61"/>
      <c r="L3" s="61"/>
    </row>
    <row r="4" spans="1:13" s="1" customFormat="1" ht="15.75" thickBot="1" x14ac:dyDescent="0.3">
      <c r="A4" s="453"/>
      <c r="B4" s="455"/>
      <c r="C4" s="455"/>
      <c r="D4" s="519"/>
      <c r="E4" s="455"/>
      <c r="F4" s="2" t="s">
        <v>41</v>
      </c>
      <c r="G4" s="2" t="s">
        <v>33</v>
      </c>
      <c r="H4" s="2" t="s">
        <v>42</v>
      </c>
      <c r="J4" s="61"/>
      <c r="K4" s="61"/>
      <c r="L4" s="61"/>
    </row>
    <row r="5" spans="1:13" s="1" customFormat="1" ht="15.75" thickBot="1" x14ac:dyDescent="0.3">
      <c r="A5" s="56"/>
      <c r="B5" s="3">
        <v>1</v>
      </c>
      <c r="C5" s="3">
        <v>2</v>
      </c>
      <c r="D5" s="121">
        <v>3</v>
      </c>
      <c r="E5" s="4">
        <v>4</v>
      </c>
      <c r="F5" s="4">
        <v>5</v>
      </c>
      <c r="G5" s="4">
        <v>6</v>
      </c>
      <c r="H5" s="4">
        <v>7</v>
      </c>
      <c r="I5" s="128"/>
      <c r="J5" s="62">
        <f>202148769.15/1000</f>
        <v>202148.76915000001</v>
      </c>
      <c r="K5" s="62">
        <f>179223304.44/1000</f>
        <v>179223.30444000001</v>
      </c>
      <c r="L5" s="61">
        <f>189978500/1000</f>
        <v>189978.5</v>
      </c>
      <c r="M5" s="1" t="s">
        <v>80</v>
      </c>
    </row>
    <row r="6" spans="1:13" s="1" customFormat="1" ht="16.5" customHeight="1" x14ac:dyDescent="0.25">
      <c r="A6" s="461"/>
      <c r="B6" s="464" t="s">
        <v>6</v>
      </c>
      <c r="C6" s="467" t="s">
        <v>25</v>
      </c>
      <c r="D6" s="120" t="s">
        <v>7</v>
      </c>
      <c r="E6" s="73">
        <f t="shared" ref="E6:E46" si="0">F6+G6+H6</f>
        <v>578261.75144000014</v>
      </c>
      <c r="F6" s="74">
        <f>F7+F8+F9+F10</f>
        <v>204452.54600000003</v>
      </c>
      <c r="G6" s="74">
        <f>G7+G8+G9+G10</f>
        <v>181527.00544000004</v>
      </c>
      <c r="H6" s="75">
        <f>H7+H8+H9+H10</f>
        <v>192282.20000000004</v>
      </c>
      <c r="I6" s="129">
        <f>E6-E10</f>
        <v>571350.65144000016</v>
      </c>
      <c r="J6" s="61">
        <f>(F6-F10)*1000/1000</f>
        <v>202148.84600000002</v>
      </c>
      <c r="K6" s="61">
        <f>(G6-G10)*1000/1000</f>
        <v>179223.30544000003</v>
      </c>
      <c r="L6" s="61">
        <f>(H6-H10)*1000/1000</f>
        <v>189978.50000000003</v>
      </c>
      <c r="M6" s="1" t="s">
        <v>79</v>
      </c>
    </row>
    <row r="7" spans="1:13" s="1" customFormat="1" ht="28.5" x14ac:dyDescent="0.25">
      <c r="A7" s="462"/>
      <c r="B7" s="465"/>
      <c r="C7" s="468"/>
      <c r="D7" s="109" t="s">
        <v>8</v>
      </c>
      <c r="E7" s="76">
        <f t="shared" si="0"/>
        <v>95886.399999999994</v>
      </c>
      <c r="F7" s="76">
        <f>F12+F142+F47</f>
        <v>35882.399999999994</v>
      </c>
      <c r="G7" s="76">
        <f>G12+G142+G47</f>
        <v>29217.399999999998</v>
      </c>
      <c r="H7" s="77">
        <f>H12+H142+H47</f>
        <v>30786.6</v>
      </c>
      <c r="I7" s="61"/>
      <c r="J7" s="61">
        <f>J5-J6</f>
        <v>-7.6850000012200326E-2</v>
      </c>
      <c r="K7" s="61">
        <f>K5-K6</f>
        <v>-1.0000000183936208E-3</v>
      </c>
      <c r="L7" s="61">
        <f>L5-L6</f>
        <v>0</v>
      </c>
    </row>
    <row r="8" spans="1:13" s="1" customFormat="1" ht="28.5" x14ac:dyDescent="0.25">
      <c r="A8" s="462"/>
      <c r="B8" s="465"/>
      <c r="C8" s="468"/>
      <c r="D8" s="109" t="s">
        <v>9</v>
      </c>
      <c r="E8" s="76">
        <f t="shared" si="0"/>
        <v>412483.89611000009</v>
      </c>
      <c r="F8" s="76">
        <f t="shared" ref="F8:H10" si="1">F13+F48+F143</f>
        <v>143297.58995000002</v>
      </c>
      <c r="G8" s="76">
        <f t="shared" si="1"/>
        <v>132955.27216000002</v>
      </c>
      <c r="H8" s="77">
        <f t="shared" si="1"/>
        <v>136231.03400000001</v>
      </c>
      <c r="J8" s="61">
        <v>-0.1</v>
      </c>
      <c r="K8" s="61">
        <f>K7/1000</f>
        <v>-1.0000000183936209E-6</v>
      </c>
      <c r="L8" s="61">
        <f>L7/1000</f>
        <v>0</v>
      </c>
    </row>
    <row r="9" spans="1:13" s="1" customFormat="1" ht="28.5" x14ac:dyDescent="0.25">
      <c r="A9" s="462"/>
      <c r="B9" s="465"/>
      <c r="C9" s="468"/>
      <c r="D9" s="109" t="s">
        <v>10</v>
      </c>
      <c r="E9" s="76">
        <f t="shared" si="0"/>
        <v>62980.355330000006</v>
      </c>
      <c r="F9" s="76">
        <f t="shared" si="1"/>
        <v>22968.856050000002</v>
      </c>
      <c r="G9" s="76">
        <f t="shared" si="1"/>
        <v>17050.633280000002</v>
      </c>
      <c r="H9" s="77">
        <f t="shared" si="1"/>
        <v>22960.865999999998</v>
      </c>
      <c r="J9" s="61"/>
      <c r="K9" s="61"/>
      <c r="L9" s="61"/>
    </row>
    <row r="10" spans="1:13" s="1" customFormat="1" ht="37.5" customHeight="1" thickBot="1" x14ac:dyDescent="0.3">
      <c r="A10" s="463"/>
      <c r="B10" s="466"/>
      <c r="C10" s="469"/>
      <c r="D10" s="110" t="s">
        <v>11</v>
      </c>
      <c r="E10" s="78">
        <f t="shared" si="0"/>
        <v>6911.1</v>
      </c>
      <c r="F10" s="79">
        <f t="shared" si="1"/>
        <v>2303.7000000000003</v>
      </c>
      <c r="G10" s="79">
        <f t="shared" si="1"/>
        <v>2303.7000000000003</v>
      </c>
      <c r="H10" s="80">
        <f t="shared" si="1"/>
        <v>2303.7000000000003</v>
      </c>
      <c r="I10" s="61"/>
      <c r="J10" s="61"/>
      <c r="K10" s="61"/>
      <c r="L10" s="61"/>
    </row>
    <row r="11" spans="1:13" s="133" customFormat="1" ht="18" customHeight="1" x14ac:dyDescent="0.25">
      <c r="A11" s="512" t="s">
        <v>12</v>
      </c>
      <c r="B11" s="515" t="s">
        <v>13</v>
      </c>
      <c r="C11" s="515" t="s">
        <v>26</v>
      </c>
      <c r="D11" s="130" t="s">
        <v>7</v>
      </c>
      <c r="E11" s="126">
        <f>F11+G11+H11</f>
        <v>86466.7</v>
      </c>
      <c r="F11" s="124">
        <f>F12+F13+F14+F15</f>
        <v>33092.9</v>
      </c>
      <c r="G11" s="124">
        <f>G12+G13+G14+G15</f>
        <v>26907.699999999997</v>
      </c>
      <c r="H11" s="131">
        <f>H12+H13+H14+H15</f>
        <v>26466.1</v>
      </c>
      <c r="I11" s="132"/>
      <c r="J11" s="132"/>
      <c r="K11" s="132"/>
      <c r="L11" s="132"/>
    </row>
    <row r="12" spans="1:13" s="133" customFormat="1" ht="30" customHeight="1" x14ac:dyDescent="0.25">
      <c r="A12" s="513"/>
      <c r="B12" s="516"/>
      <c r="C12" s="516"/>
      <c r="D12" s="134" t="s">
        <v>8</v>
      </c>
      <c r="E12" s="135">
        <f>E17+E22+E27+E32+E37+E42</f>
        <v>27076.899999999998</v>
      </c>
      <c r="F12" s="135">
        <f t="shared" ref="E12:H13" si="2">F17+F22+F27+F32+F37+F42</f>
        <v>10842.9</v>
      </c>
      <c r="G12" s="135">
        <f t="shared" si="2"/>
        <v>8337.7999999999993</v>
      </c>
      <c r="H12" s="135">
        <f t="shared" si="2"/>
        <v>7896.2</v>
      </c>
      <c r="I12" s="132">
        <f>F12-10842.9</f>
        <v>0</v>
      </c>
      <c r="J12" s="132"/>
      <c r="K12" s="132"/>
      <c r="L12" s="132"/>
    </row>
    <row r="13" spans="1:13" s="133" customFormat="1" ht="33.75" customHeight="1" x14ac:dyDescent="0.25">
      <c r="A13" s="513"/>
      <c r="B13" s="516"/>
      <c r="C13" s="516"/>
      <c r="D13" s="134" t="s">
        <v>9</v>
      </c>
      <c r="E13" s="135">
        <f t="shared" si="2"/>
        <v>53135.399999999994</v>
      </c>
      <c r="F13" s="135">
        <f t="shared" si="2"/>
        <v>20165.199999999997</v>
      </c>
      <c r="G13" s="135">
        <f t="shared" si="2"/>
        <v>16485.099999999999</v>
      </c>
      <c r="H13" s="135">
        <f t="shared" si="2"/>
        <v>16485.099999999999</v>
      </c>
      <c r="I13" s="132"/>
      <c r="J13" s="132"/>
      <c r="K13" s="132"/>
      <c r="L13" s="132"/>
    </row>
    <row r="14" spans="1:13" s="133" customFormat="1" ht="27.75" customHeight="1" x14ac:dyDescent="0.25">
      <c r="A14" s="513"/>
      <c r="B14" s="516"/>
      <c r="C14" s="516"/>
      <c r="D14" s="134" t="s">
        <v>10</v>
      </c>
      <c r="E14" s="135">
        <f>F14+G14+H14</f>
        <v>0</v>
      </c>
      <c r="F14" s="135">
        <f>F24+F29+F34+F39</f>
        <v>0</v>
      </c>
      <c r="G14" s="135">
        <f>G24+G29+G34+G39</f>
        <v>0</v>
      </c>
      <c r="H14" s="136">
        <f>H24+H29+H34+H39</f>
        <v>0</v>
      </c>
      <c r="J14" s="132"/>
      <c r="K14" s="132"/>
      <c r="L14" s="132"/>
    </row>
    <row r="15" spans="1:13" s="133" customFormat="1" ht="29.25" customHeight="1" thickBot="1" x14ac:dyDescent="0.3">
      <c r="A15" s="514"/>
      <c r="B15" s="517"/>
      <c r="C15" s="517"/>
      <c r="D15" s="137" t="s">
        <v>11</v>
      </c>
      <c r="E15" s="138">
        <f>F15+G15+H15</f>
        <v>6254.4000000000005</v>
      </c>
      <c r="F15" s="139">
        <f>F20+F25+F30+F35+F40</f>
        <v>2084.8000000000002</v>
      </c>
      <c r="G15" s="139">
        <f>G20+G25+G30+G35+G40</f>
        <v>2084.8000000000002</v>
      </c>
      <c r="H15" s="140">
        <f>H20+H25+H30+H35+H40</f>
        <v>2084.8000000000002</v>
      </c>
      <c r="J15" s="132"/>
      <c r="K15" s="132"/>
      <c r="L15" s="132"/>
    </row>
    <row r="16" spans="1:13" s="133" customFormat="1" ht="16.5" customHeight="1" x14ac:dyDescent="0.25">
      <c r="A16" s="512" t="s">
        <v>18</v>
      </c>
      <c r="B16" s="520" t="s">
        <v>56</v>
      </c>
      <c r="C16" s="523" t="s">
        <v>25</v>
      </c>
      <c r="D16" s="130" t="s">
        <v>7</v>
      </c>
      <c r="E16" s="124">
        <f t="shared" si="0"/>
        <v>47969.7</v>
      </c>
      <c r="F16" s="124">
        <f>F17+F18+F19+F20</f>
        <v>15989.9</v>
      </c>
      <c r="G16" s="124">
        <f>G17+G18+G19+G20</f>
        <v>15989.9</v>
      </c>
      <c r="H16" s="131">
        <f>H17+H18+H19+H20</f>
        <v>15989.9</v>
      </c>
      <c r="J16" s="132"/>
      <c r="K16" s="132"/>
      <c r="L16" s="132"/>
    </row>
    <row r="17" spans="1:12" s="133" customFormat="1" ht="28.5" customHeight="1" x14ac:dyDescent="0.25">
      <c r="A17" s="513"/>
      <c r="B17" s="521"/>
      <c r="C17" s="524"/>
      <c r="D17" s="134" t="s">
        <v>8</v>
      </c>
      <c r="E17" s="135">
        <f t="shared" si="0"/>
        <v>0</v>
      </c>
      <c r="F17" s="135">
        <v>0</v>
      </c>
      <c r="G17" s="135">
        <v>0</v>
      </c>
      <c r="H17" s="136">
        <v>0</v>
      </c>
      <c r="J17" s="132"/>
      <c r="K17" s="132"/>
      <c r="L17" s="132"/>
    </row>
    <row r="18" spans="1:12" s="133" customFormat="1" ht="28.5" customHeight="1" x14ac:dyDescent="0.25">
      <c r="A18" s="513"/>
      <c r="B18" s="521"/>
      <c r="C18" s="524"/>
      <c r="D18" s="134" t="s">
        <v>9</v>
      </c>
      <c r="E18" s="135">
        <f t="shared" si="0"/>
        <v>47969.7</v>
      </c>
      <c r="F18" s="135">
        <v>15989.9</v>
      </c>
      <c r="G18" s="135">
        <v>15989.9</v>
      </c>
      <c r="H18" s="136">
        <v>15989.9</v>
      </c>
      <c r="J18" s="132"/>
      <c r="K18" s="132"/>
      <c r="L18" s="132"/>
    </row>
    <row r="19" spans="1:12" s="133" customFormat="1" ht="28.5" x14ac:dyDescent="0.25">
      <c r="A19" s="513"/>
      <c r="B19" s="521"/>
      <c r="C19" s="524"/>
      <c r="D19" s="134" t="s">
        <v>10</v>
      </c>
      <c r="E19" s="135">
        <f t="shared" si="0"/>
        <v>0</v>
      </c>
      <c r="F19" s="135">
        <v>0</v>
      </c>
      <c r="G19" s="135">
        <v>0</v>
      </c>
      <c r="H19" s="136">
        <v>0</v>
      </c>
      <c r="J19" s="132"/>
      <c r="K19" s="132"/>
      <c r="L19" s="132"/>
    </row>
    <row r="20" spans="1:12" s="133" customFormat="1" ht="29.25" thickBot="1" x14ac:dyDescent="0.3">
      <c r="A20" s="514"/>
      <c r="B20" s="522"/>
      <c r="C20" s="525"/>
      <c r="D20" s="137" t="s">
        <v>11</v>
      </c>
      <c r="E20" s="141">
        <f t="shared" si="0"/>
        <v>0</v>
      </c>
      <c r="F20" s="141">
        <v>0</v>
      </c>
      <c r="G20" s="141">
        <v>0</v>
      </c>
      <c r="H20" s="142">
        <v>0</v>
      </c>
      <c r="J20" s="132"/>
      <c r="K20" s="132"/>
      <c r="L20" s="132"/>
    </row>
    <row r="21" spans="1:12" s="133" customFormat="1" ht="16.5" customHeight="1" x14ac:dyDescent="0.25">
      <c r="A21" s="512" t="s">
        <v>21</v>
      </c>
      <c r="B21" s="520" t="s">
        <v>57</v>
      </c>
      <c r="C21" s="523" t="s">
        <v>26</v>
      </c>
      <c r="D21" s="130" t="s">
        <v>7</v>
      </c>
      <c r="E21" s="124">
        <f t="shared" si="0"/>
        <v>1485.6</v>
      </c>
      <c r="F21" s="124">
        <f>F22+F23+F24+F25</f>
        <v>495.2</v>
      </c>
      <c r="G21" s="124">
        <f>G22+G23+G24+G25</f>
        <v>495.2</v>
      </c>
      <c r="H21" s="131">
        <f>H22+H23+H24+H25</f>
        <v>495.2</v>
      </c>
      <c r="J21" s="132"/>
      <c r="K21" s="132"/>
      <c r="L21" s="132"/>
    </row>
    <row r="22" spans="1:12" s="133" customFormat="1" ht="28.5" customHeight="1" x14ac:dyDescent="0.25">
      <c r="A22" s="513"/>
      <c r="B22" s="521"/>
      <c r="C22" s="524"/>
      <c r="D22" s="134" t="s">
        <v>8</v>
      </c>
      <c r="E22" s="135">
        <f t="shared" si="0"/>
        <v>0</v>
      </c>
      <c r="F22" s="135">
        <v>0</v>
      </c>
      <c r="G22" s="135">
        <v>0</v>
      </c>
      <c r="H22" s="136">
        <v>0</v>
      </c>
      <c r="J22" s="132"/>
      <c r="K22" s="132"/>
      <c r="L22" s="132"/>
    </row>
    <row r="23" spans="1:12" s="133" customFormat="1" ht="28.5" x14ac:dyDescent="0.25">
      <c r="A23" s="513"/>
      <c r="B23" s="521"/>
      <c r="C23" s="524"/>
      <c r="D23" s="134" t="s">
        <v>9</v>
      </c>
      <c r="E23" s="135">
        <f t="shared" si="0"/>
        <v>1485.6</v>
      </c>
      <c r="F23" s="135">
        <v>495.2</v>
      </c>
      <c r="G23" s="135">
        <v>495.2</v>
      </c>
      <c r="H23" s="136">
        <v>495.2</v>
      </c>
      <c r="J23" s="132"/>
      <c r="K23" s="132"/>
      <c r="L23" s="132"/>
    </row>
    <row r="24" spans="1:12" s="133" customFormat="1" ht="28.5" x14ac:dyDescent="0.25">
      <c r="A24" s="513"/>
      <c r="B24" s="521"/>
      <c r="C24" s="524"/>
      <c r="D24" s="134" t="s">
        <v>10</v>
      </c>
      <c r="E24" s="135">
        <f t="shared" si="0"/>
        <v>0</v>
      </c>
      <c r="F24" s="135">
        <v>0</v>
      </c>
      <c r="G24" s="135">
        <v>0</v>
      </c>
      <c r="H24" s="136">
        <v>0</v>
      </c>
      <c r="J24" s="132"/>
      <c r="K24" s="132"/>
      <c r="L24" s="132"/>
    </row>
    <row r="25" spans="1:12" s="133" customFormat="1" ht="29.25" thickBot="1" x14ac:dyDescent="0.3">
      <c r="A25" s="514"/>
      <c r="B25" s="522"/>
      <c r="C25" s="525"/>
      <c r="D25" s="137" t="s">
        <v>11</v>
      </c>
      <c r="E25" s="141">
        <f t="shared" si="0"/>
        <v>0</v>
      </c>
      <c r="F25" s="141">
        <v>0</v>
      </c>
      <c r="G25" s="141">
        <v>0</v>
      </c>
      <c r="H25" s="142">
        <v>0</v>
      </c>
      <c r="J25" s="132"/>
      <c r="K25" s="132"/>
      <c r="L25" s="132"/>
    </row>
    <row r="26" spans="1:12" s="133" customFormat="1" ht="17.25" customHeight="1" x14ac:dyDescent="0.25">
      <c r="A26" s="512" t="s">
        <v>22</v>
      </c>
      <c r="B26" s="520" t="s">
        <v>58</v>
      </c>
      <c r="C26" s="523" t="s">
        <v>26</v>
      </c>
      <c r="D26" s="130" t="s">
        <v>7</v>
      </c>
      <c r="E26" s="126">
        <f>F26+G26+H26</f>
        <v>26885.5</v>
      </c>
      <c r="F26" s="124">
        <f>F27+F28+F29+F30</f>
        <v>10651.5</v>
      </c>
      <c r="G26" s="124">
        <f>G27+G28+G29+G30</f>
        <v>8337.7999999999993</v>
      </c>
      <c r="H26" s="131">
        <f>H27+H28+H29+H30</f>
        <v>7896.2</v>
      </c>
      <c r="J26" s="132"/>
      <c r="K26" s="132"/>
      <c r="L26" s="132"/>
    </row>
    <row r="27" spans="1:12" s="133" customFormat="1" ht="30.75" customHeight="1" x14ac:dyDescent="0.25">
      <c r="A27" s="513"/>
      <c r="B27" s="521"/>
      <c r="C27" s="524"/>
      <c r="D27" s="134" t="s">
        <v>8</v>
      </c>
      <c r="E27" s="135">
        <f>F27+G27+H27</f>
        <v>26885.5</v>
      </c>
      <c r="F27" s="135">
        <f>10731.6-80.1</f>
        <v>10651.5</v>
      </c>
      <c r="G27" s="135">
        <v>8337.7999999999993</v>
      </c>
      <c r="H27" s="136">
        <v>7896.2</v>
      </c>
      <c r="J27" s="132"/>
      <c r="K27" s="132"/>
      <c r="L27" s="132"/>
    </row>
    <row r="28" spans="1:12" s="133" customFormat="1" ht="27" customHeight="1" x14ac:dyDescent="0.25">
      <c r="A28" s="513"/>
      <c r="B28" s="521"/>
      <c r="C28" s="524"/>
      <c r="D28" s="134" t="s">
        <v>9</v>
      </c>
      <c r="E28" s="135">
        <f>F28+G28+H28</f>
        <v>0</v>
      </c>
      <c r="F28" s="135">
        <v>0</v>
      </c>
      <c r="G28" s="135">
        <v>0</v>
      </c>
      <c r="H28" s="136">
        <v>0</v>
      </c>
      <c r="J28" s="132"/>
      <c r="K28" s="132"/>
      <c r="L28" s="132"/>
    </row>
    <row r="29" spans="1:12" s="133" customFormat="1" ht="30" customHeight="1" x14ac:dyDescent="0.25">
      <c r="A29" s="513"/>
      <c r="B29" s="521"/>
      <c r="C29" s="524"/>
      <c r="D29" s="134" t="s">
        <v>10</v>
      </c>
      <c r="E29" s="135">
        <f>F29+G29+H29</f>
        <v>0</v>
      </c>
      <c r="F29" s="135">
        <v>0</v>
      </c>
      <c r="G29" s="135">
        <v>0</v>
      </c>
      <c r="H29" s="136">
        <v>0</v>
      </c>
      <c r="J29" s="132"/>
      <c r="K29" s="132"/>
      <c r="L29" s="132"/>
    </row>
    <row r="30" spans="1:12" s="133" customFormat="1" ht="28.5" customHeight="1" thickBot="1" x14ac:dyDescent="0.3">
      <c r="A30" s="514"/>
      <c r="B30" s="522"/>
      <c r="C30" s="525"/>
      <c r="D30" s="137" t="s">
        <v>11</v>
      </c>
      <c r="E30" s="139">
        <f>F30+G30+H30</f>
        <v>0</v>
      </c>
      <c r="F30" s="141">
        <v>0</v>
      </c>
      <c r="G30" s="141">
        <v>0</v>
      </c>
      <c r="H30" s="142">
        <v>0</v>
      </c>
      <c r="J30" s="132"/>
      <c r="K30" s="132"/>
      <c r="L30" s="132"/>
    </row>
    <row r="31" spans="1:12" s="133" customFormat="1" ht="20.25" customHeight="1" x14ac:dyDescent="0.25">
      <c r="A31" s="512" t="s">
        <v>19</v>
      </c>
      <c r="B31" s="526" t="s">
        <v>60</v>
      </c>
      <c r="C31" s="523" t="s">
        <v>26</v>
      </c>
      <c r="D31" s="143" t="s">
        <v>7</v>
      </c>
      <c r="E31" s="124">
        <f t="shared" si="0"/>
        <v>6254.4000000000005</v>
      </c>
      <c r="F31" s="124">
        <f>F32+F33+F34+F35</f>
        <v>2084.8000000000002</v>
      </c>
      <c r="G31" s="124">
        <f>G32+G33+G34+G35</f>
        <v>2084.8000000000002</v>
      </c>
      <c r="H31" s="131">
        <f>H32+H33+H34+H35</f>
        <v>2084.8000000000002</v>
      </c>
      <c r="J31" s="132"/>
      <c r="K31" s="132"/>
      <c r="L31" s="132"/>
    </row>
    <row r="32" spans="1:12" s="133" customFormat="1" ht="30" customHeight="1" x14ac:dyDescent="0.25">
      <c r="A32" s="513"/>
      <c r="B32" s="527"/>
      <c r="C32" s="524"/>
      <c r="D32" s="134" t="s">
        <v>8</v>
      </c>
      <c r="E32" s="135">
        <f t="shared" si="0"/>
        <v>0</v>
      </c>
      <c r="F32" s="135">
        <v>0</v>
      </c>
      <c r="G32" s="135">
        <v>0</v>
      </c>
      <c r="H32" s="136">
        <v>0</v>
      </c>
      <c r="J32" s="132"/>
      <c r="K32" s="132"/>
      <c r="L32" s="132"/>
    </row>
    <row r="33" spans="1:16" s="133" customFormat="1" ht="28.5" x14ac:dyDescent="0.25">
      <c r="A33" s="513"/>
      <c r="B33" s="527"/>
      <c r="C33" s="524"/>
      <c r="D33" s="134" t="s">
        <v>9</v>
      </c>
      <c r="E33" s="135">
        <f t="shared" si="0"/>
        <v>0</v>
      </c>
      <c r="F33" s="135">
        <v>0</v>
      </c>
      <c r="G33" s="135">
        <v>0</v>
      </c>
      <c r="H33" s="136">
        <v>0</v>
      </c>
      <c r="J33" s="132"/>
      <c r="K33" s="132"/>
      <c r="L33" s="132"/>
    </row>
    <row r="34" spans="1:16" s="133" customFormat="1" ht="28.5" x14ac:dyDescent="0.25">
      <c r="A34" s="513"/>
      <c r="B34" s="527"/>
      <c r="C34" s="524"/>
      <c r="D34" s="134" t="s">
        <v>10</v>
      </c>
      <c r="E34" s="135">
        <f t="shared" si="0"/>
        <v>0</v>
      </c>
      <c r="F34" s="135">
        <v>0</v>
      </c>
      <c r="G34" s="135">
        <v>0</v>
      </c>
      <c r="H34" s="136">
        <v>0</v>
      </c>
      <c r="J34" s="132"/>
      <c r="K34" s="132"/>
      <c r="L34" s="132"/>
    </row>
    <row r="35" spans="1:16" s="133" customFormat="1" ht="29.25" thickBot="1" x14ac:dyDescent="0.3">
      <c r="A35" s="514"/>
      <c r="B35" s="528"/>
      <c r="C35" s="525"/>
      <c r="D35" s="144" t="s">
        <v>11</v>
      </c>
      <c r="E35" s="145">
        <f t="shared" si="0"/>
        <v>6254.4000000000005</v>
      </c>
      <c r="F35" s="145">
        <v>2084.8000000000002</v>
      </c>
      <c r="G35" s="145">
        <v>2084.8000000000002</v>
      </c>
      <c r="H35" s="146">
        <v>2084.8000000000002</v>
      </c>
      <c r="J35" s="132"/>
      <c r="K35" s="132"/>
      <c r="L35" s="132"/>
    </row>
    <row r="36" spans="1:16" s="133" customFormat="1" ht="21" customHeight="1" x14ac:dyDescent="0.25">
      <c r="A36" s="512" t="s">
        <v>43</v>
      </c>
      <c r="B36" s="526" t="s">
        <v>59</v>
      </c>
      <c r="C36" s="523" t="s">
        <v>26</v>
      </c>
      <c r="D36" s="130" t="s">
        <v>7</v>
      </c>
      <c r="E36" s="124">
        <f>F36+G36+H36</f>
        <v>3711.3</v>
      </c>
      <c r="F36" s="124">
        <f>F37+F38+F39+F40</f>
        <v>3711.3</v>
      </c>
      <c r="G36" s="124">
        <f>G37+G38+G39+G40</f>
        <v>0</v>
      </c>
      <c r="H36" s="131">
        <f>H37+H38+H39+H40</f>
        <v>0</v>
      </c>
      <c r="J36" s="132"/>
      <c r="K36" s="132"/>
      <c r="L36" s="132"/>
    </row>
    <row r="37" spans="1:16" s="133" customFormat="1" ht="28.5" customHeight="1" x14ac:dyDescent="0.25">
      <c r="A37" s="513"/>
      <c r="B37" s="527"/>
      <c r="C37" s="524"/>
      <c r="D37" s="134" t="s">
        <v>8</v>
      </c>
      <c r="E37" s="135">
        <f>F37+G37+H37</f>
        <v>111.3</v>
      </c>
      <c r="F37" s="135">
        <f>31+80.3</f>
        <v>111.3</v>
      </c>
      <c r="G37" s="135">
        <v>0</v>
      </c>
      <c r="H37" s="136">
        <v>0</v>
      </c>
      <c r="J37" s="132"/>
      <c r="K37" s="132"/>
      <c r="L37" s="132"/>
    </row>
    <row r="38" spans="1:16" s="133" customFormat="1" ht="28.5" x14ac:dyDescent="0.25">
      <c r="A38" s="513"/>
      <c r="B38" s="527"/>
      <c r="C38" s="524"/>
      <c r="D38" s="134" t="s">
        <v>9</v>
      </c>
      <c r="E38" s="135">
        <f>F38+G38+H38</f>
        <v>3600</v>
      </c>
      <c r="F38" s="135">
        <f>1000+2600</f>
        <v>3600</v>
      </c>
      <c r="G38" s="135">
        <v>0</v>
      </c>
      <c r="H38" s="136">
        <v>0</v>
      </c>
      <c r="J38" s="132"/>
      <c r="K38" s="132"/>
      <c r="L38" s="132"/>
    </row>
    <row r="39" spans="1:16" s="133" customFormat="1" ht="28.5" x14ac:dyDescent="0.25">
      <c r="A39" s="513"/>
      <c r="B39" s="527"/>
      <c r="C39" s="524"/>
      <c r="D39" s="134" t="s">
        <v>10</v>
      </c>
      <c r="E39" s="135">
        <f>F39+G39+H39</f>
        <v>0</v>
      </c>
      <c r="F39" s="135">
        <v>0</v>
      </c>
      <c r="G39" s="135">
        <v>0</v>
      </c>
      <c r="H39" s="136">
        <v>0</v>
      </c>
      <c r="J39" s="132"/>
      <c r="K39" s="132"/>
      <c r="L39" s="132"/>
    </row>
    <row r="40" spans="1:16" s="133" customFormat="1" ht="29.25" thickBot="1" x14ac:dyDescent="0.3">
      <c r="A40" s="529"/>
      <c r="B40" s="530"/>
      <c r="C40" s="531"/>
      <c r="D40" s="144" t="s">
        <v>11</v>
      </c>
      <c r="E40" s="145">
        <f>F40+G40+H40</f>
        <v>0</v>
      </c>
      <c r="F40" s="145">
        <v>0</v>
      </c>
      <c r="G40" s="145">
        <v>0</v>
      </c>
      <c r="H40" s="146">
        <v>0</v>
      </c>
      <c r="J40" s="132"/>
      <c r="K40" s="132"/>
      <c r="L40" s="132"/>
    </row>
    <row r="41" spans="1:16" s="133" customFormat="1" ht="18" customHeight="1" x14ac:dyDescent="0.25">
      <c r="A41" s="541" t="s">
        <v>77</v>
      </c>
      <c r="B41" s="544" t="s">
        <v>76</v>
      </c>
      <c r="C41" s="547" t="s">
        <v>30</v>
      </c>
      <c r="D41" s="147" t="s">
        <v>7</v>
      </c>
      <c r="E41" s="148">
        <f>G41+H41+F41</f>
        <v>160.19999999999999</v>
      </c>
      <c r="F41" s="148">
        <f>F42+F43+F44+F45</f>
        <v>160.19999999999999</v>
      </c>
      <c r="G41" s="148">
        <f>G42+G43+G44+G45</f>
        <v>0</v>
      </c>
      <c r="H41" s="149">
        <f>H42+H43+H44+H45</f>
        <v>0</v>
      </c>
      <c r="J41" s="132"/>
      <c r="K41" s="132"/>
      <c r="L41" s="132"/>
    </row>
    <row r="42" spans="1:16" s="133" customFormat="1" ht="26.25" customHeight="1" x14ac:dyDescent="0.25">
      <c r="A42" s="542"/>
      <c r="B42" s="545"/>
      <c r="C42" s="548"/>
      <c r="D42" s="150" t="s">
        <v>8</v>
      </c>
      <c r="E42" s="151">
        <f>G42+H42+F42</f>
        <v>80.099999999999994</v>
      </c>
      <c r="F42" s="152">
        <v>80.099999999999994</v>
      </c>
      <c r="G42" s="152">
        <v>0</v>
      </c>
      <c r="H42" s="153">
        <v>0</v>
      </c>
      <c r="J42" s="132"/>
      <c r="K42" s="132"/>
      <c r="L42" s="132"/>
    </row>
    <row r="43" spans="1:16" s="133" customFormat="1" ht="27" customHeight="1" x14ac:dyDescent="0.25">
      <c r="A43" s="542"/>
      <c r="B43" s="545"/>
      <c r="C43" s="548"/>
      <c r="D43" s="150" t="s">
        <v>9</v>
      </c>
      <c r="E43" s="151">
        <f>G43+H43+F43</f>
        <v>80.099999999999994</v>
      </c>
      <c r="F43" s="152">
        <v>80.099999999999994</v>
      </c>
      <c r="G43" s="152">
        <v>0</v>
      </c>
      <c r="H43" s="153">
        <v>0</v>
      </c>
      <c r="J43" s="132"/>
      <c r="K43" s="132"/>
      <c r="L43" s="132"/>
    </row>
    <row r="44" spans="1:16" s="133" customFormat="1" ht="27.75" customHeight="1" x14ac:dyDescent="0.25">
      <c r="A44" s="542"/>
      <c r="B44" s="545"/>
      <c r="C44" s="548"/>
      <c r="D44" s="150" t="s">
        <v>10</v>
      </c>
      <c r="E44" s="151">
        <f>G44+H44+F44</f>
        <v>0</v>
      </c>
      <c r="F44" s="152">
        <v>0</v>
      </c>
      <c r="G44" s="152">
        <v>0</v>
      </c>
      <c r="H44" s="153">
        <v>0</v>
      </c>
      <c r="J44" s="132"/>
      <c r="K44" s="132"/>
      <c r="L44" s="132"/>
    </row>
    <row r="45" spans="1:16" s="133" customFormat="1" ht="27.75" customHeight="1" thickBot="1" x14ac:dyDescent="0.3">
      <c r="A45" s="543"/>
      <c r="B45" s="546"/>
      <c r="C45" s="549"/>
      <c r="D45" s="154" t="s">
        <v>11</v>
      </c>
      <c r="E45" s="155">
        <f>G45+H45+F45</f>
        <v>0</v>
      </c>
      <c r="F45" s="156">
        <v>0</v>
      </c>
      <c r="G45" s="156">
        <v>0</v>
      </c>
      <c r="H45" s="157">
        <v>0</v>
      </c>
      <c r="I45" s="133">
        <v>473091.5</v>
      </c>
      <c r="J45" s="132">
        <v>163967.6</v>
      </c>
      <c r="K45" s="132">
        <v>149415.9</v>
      </c>
      <c r="L45" s="132">
        <v>159707.9</v>
      </c>
    </row>
    <row r="46" spans="1:16" s="163" customFormat="1" ht="17.25" customHeight="1" x14ac:dyDescent="0.25">
      <c r="A46" s="532" t="s">
        <v>14</v>
      </c>
      <c r="B46" s="535" t="s">
        <v>15</v>
      </c>
      <c r="C46" s="538" t="s">
        <v>27</v>
      </c>
      <c r="D46" s="158" t="s">
        <v>7</v>
      </c>
      <c r="E46" s="159">
        <f t="shared" si="0"/>
        <v>473416.65144000005</v>
      </c>
      <c r="F46" s="160">
        <f>F47+F48+F49+F50</f>
        <v>163972.84599999999</v>
      </c>
      <c r="G46" s="160">
        <f>G47+G48+G49+G50</f>
        <v>149415.90544000003</v>
      </c>
      <c r="H46" s="161">
        <f>H47+H48+H49+H50</f>
        <v>160027.90000000002</v>
      </c>
      <c r="I46" s="162">
        <f>E46</f>
        <v>473416.65144000005</v>
      </c>
      <c r="J46" s="162">
        <f>F46</f>
        <v>163972.84599999999</v>
      </c>
      <c r="K46" s="162">
        <f>G46</f>
        <v>149415.90544000003</v>
      </c>
      <c r="L46" s="162">
        <f>H46</f>
        <v>160027.90000000002</v>
      </c>
      <c r="M46" s="162"/>
      <c r="N46" s="162"/>
      <c r="O46" s="162"/>
    </row>
    <row r="47" spans="1:16" s="163" customFormat="1" ht="28.5" customHeight="1" x14ac:dyDescent="0.25">
      <c r="A47" s="533"/>
      <c r="B47" s="536"/>
      <c r="C47" s="539"/>
      <c r="D47" s="164" t="s">
        <v>8</v>
      </c>
      <c r="E47" s="165">
        <f t="shared" ref="E47:H48" si="3">E52+E57+E62+E67+E72+E77+E82+E87+E92+E97+E102+E107+E112+E117+E122+E127+E132+E137</f>
        <v>51989.700000000004</v>
      </c>
      <c r="F47" s="165">
        <f t="shared" si="3"/>
        <v>19211.3</v>
      </c>
      <c r="G47" s="165">
        <f t="shared" si="3"/>
        <v>15676.199999999999</v>
      </c>
      <c r="H47" s="165">
        <f t="shared" si="3"/>
        <v>17102.2</v>
      </c>
      <c r="I47" s="163">
        <v>19211.3</v>
      </c>
      <c r="J47" s="162">
        <f>F47-I47</f>
        <v>0</v>
      </c>
      <c r="K47" s="162"/>
      <c r="L47" s="162"/>
    </row>
    <row r="48" spans="1:16" s="163" customFormat="1" ht="29.25" customHeight="1" x14ac:dyDescent="0.25">
      <c r="A48" s="533"/>
      <c r="B48" s="536"/>
      <c r="C48" s="539"/>
      <c r="D48" s="164" t="s">
        <v>9</v>
      </c>
      <c r="E48" s="165">
        <f t="shared" si="3"/>
        <v>357789.89611000003</v>
      </c>
      <c r="F48" s="165">
        <f t="shared" si="3"/>
        <v>121573.78995000001</v>
      </c>
      <c r="G48" s="165">
        <f t="shared" si="3"/>
        <v>116470.17216000002</v>
      </c>
      <c r="H48" s="165">
        <f t="shared" si="3"/>
        <v>119745.93400000001</v>
      </c>
      <c r="I48" s="162">
        <f>F48+F49</f>
        <v>144542.64600000001</v>
      </c>
      <c r="J48" s="162" t="s">
        <v>79</v>
      </c>
      <c r="K48" s="162"/>
      <c r="L48" s="162"/>
      <c r="N48" s="162"/>
      <c r="O48" s="162"/>
      <c r="P48" s="162"/>
    </row>
    <row r="49" spans="1:16" s="163" customFormat="1" ht="30" customHeight="1" x14ac:dyDescent="0.25">
      <c r="A49" s="533"/>
      <c r="B49" s="536"/>
      <c r="C49" s="539"/>
      <c r="D49" s="164" t="s">
        <v>10</v>
      </c>
      <c r="E49" s="165">
        <f t="shared" ref="E49:H50" si="4">E54+E59+E64+E69+E74+E79+E84+E89+E94+E99+E104+E109+E114+E119+E124+E129+E134</f>
        <v>62980.355330000006</v>
      </c>
      <c r="F49" s="165">
        <f t="shared" si="4"/>
        <v>22968.856050000002</v>
      </c>
      <c r="G49" s="165">
        <f t="shared" si="4"/>
        <v>17050.633280000002</v>
      </c>
      <c r="H49" s="165">
        <f t="shared" si="4"/>
        <v>22960.865999999998</v>
      </c>
      <c r="I49" s="163">
        <v>144542.6</v>
      </c>
      <c r="J49" s="162" t="s">
        <v>81</v>
      </c>
      <c r="K49" s="162"/>
      <c r="L49" s="162"/>
      <c r="N49" s="162"/>
      <c r="O49" s="162"/>
      <c r="P49" s="162"/>
    </row>
    <row r="50" spans="1:16" s="163" customFormat="1" ht="30" customHeight="1" thickBot="1" x14ac:dyDescent="0.3">
      <c r="A50" s="534"/>
      <c r="B50" s="537"/>
      <c r="C50" s="540"/>
      <c r="D50" s="167" t="s">
        <v>11</v>
      </c>
      <c r="E50" s="168">
        <f>E54+E59+E69+E74+E79+E84+E89+E94+E99+E104+E109+E114+E119+E124+E129+E134+E139</f>
        <v>62980.355330000006</v>
      </c>
      <c r="F50" s="168">
        <f t="shared" si="4"/>
        <v>218.9</v>
      </c>
      <c r="G50" s="168">
        <f t="shared" si="4"/>
        <v>218.9</v>
      </c>
      <c r="H50" s="169">
        <f t="shared" si="4"/>
        <v>218.9</v>
      </c>
      <c r="I50" s="162">
        <f>I48-I49</f>
        <v>4.6000000002095476E-2</v>
      </c>
      <c r="J50" s="162"/>
      <c r="K50" s="162"/>
      <c r="L50" s="162"/>
      <c r="P50" s="162"/>
    </row>
    <row r="51" spans="1:16" s="163" customFormat="1" ht="21" customHeight="1" x14ac:dyDescent="0.25">
      <c r="A51" s="532" t="s">
        <v>16</v>
      </c>
      <c r="B51" s="550" t="s">
        <v>61</v>
      </c>
      <c r="C51" s="553" t="s">
        <v>28</v>
      </c>
      <c r="D51" s="170" t="s">
        <v>7</v>
      </c>
      <c r="E51" s="171">
        <f>G51+H51+F51</f>
        <v>307569</v>
      </c>
      <c r="F51" s="171">
        <f>F52+F53+F54+F55</f>
        <v>102419.8</v>
      </c>
      <c r="G51" s="171">
        <f>G52+G53+G54+G55</f>
        <v>102414.6</v>
      </c>
      <c r="H51" s="172">
        <f>H52+H53+H54+H55</f>
        <v>102734.6</v>
      </c>
      <c r="J51" s="162"/>
      <c r="K51" s="162"/>
      <c r="L51" s="162">
        <f>F49+F48</f>
        <v>144542.64600000001</v>
      </c>
    </row>
    <row r="52" spans="1:16" s="163" customFormat="1" ht="30" customHeight="1" x14ac:dyDescent="0.25">
      <c r="A52" s="533"/>
      <c r="B52" s="551"/>
      <c r="C52" s="554"/>
      <c r="D52" s="164" t="s">
        <v>8</v>
      </c>
      <c r="E52" s="173">
        <f>G52+H52+F52</f>
        <v>0</v>
      </c>
      <c r="F52" s="165">
        <v>0</v>
      </c>
      <c r="G52" s="165">
        <v>0</v>
      </c>
      <c r="H52" s="166">
        <v>0</v>
      </c>
      <c r="J52" s="162"/>
      <c r="K52" s="162"/>
      <c r="L52" s="162"/>
    </row>
    <row r="53" spans="1:16" s="163" customFormat="1" ht="30.75" customHeight="1" x14ac:dyDescent="0.25">
      <c r="A53" s="533"/>
      <c r="B53" s="551"/>
      <c r="C53" s="554"/>
      <c r="D53" s="164" t="s">
        <v>9</v>
      </c>
      <c r="E53" s="173">
        <f>G53+H53+F53</f>
        <v>307569</v>
      </c>
      <c r="F53" s="165">
        <f>102414.6+5.2</f>
        <v>102419.8</v>
      </c>
      <c r="G53" s="165">
        <v>102414.6</v>
      </c>
      <c r="H53" s="166">
        <f>102414.6+320</f>
        <v>102734.6</v>
      </c>
      <c r="J53" s="162"/>
      <c r="K53" s="162"/>
      <c r="L53" s="162"/>
    </row>
    <row r="54" spans="1:16" s="163" customFormat="1" ht="30" customHeight="1" x14ac:dyDescent="0.25">
      <c r="A54" s="533"/>
      <c r="B54" s="551"/>
      <c r="C54" s="554"/>
      <c r="D54" s="164" t="s">
        <v>10</v>
      </c>
      <c r="E54" s="173">
        <f>G54+H54+F54</f>
        <v>0</v>
      </c>
      <c r="F54" s="165">
        <v>0</v>
      </c>
      <c r="G54" s="165">
        <v>0</v>
      </c>
      <c r="H54" s="166">
        <v>0</v>
      </c>
      <c r="I54" s="162"/>
      <c r="J54" s="162"/>
      <c r="K54" s="162"/>
      <c r="L54" s="162"/>
    </row>
    <row r="55" spans="1:16" s="163" customFormat="1" ht="31.5" customHeight="1" thickBot="1" x14ac:dyDescent="0.3">
      <c r="A55" s="534"/>
      <c r="B55" s="552"/>
      <c r="C55" s="555"/>
      <c r="D55" s="167" t="s">
        <v>11</v>
      </c>
      <c r="E55" s="174">
        <f>G55+H55+F55</f>
        <v>0</v>
      </c>
      <c r="F55" s="175">
        <v>0</v>
      </c>
      <c r="G55" s="175">
        <v>0</v>
      </c>
      <c r="H55" s="176">
        <v>0</v>
      </c>
      <c r="J55" s="162"/>
      <c r="K55" s="162"/>
      <c r="L55" s="162"/>
    </row>
    <row r="56" spans="1:16" s="163" customFormat="1" ht="17.25" customHeight="1" x14ac:dyDescent="0.25">
      <c r="A56" s="532" t="s">
        <v>20</v>
      </c>
      <c r="B56" s="550" t="s">
        <v>62</v>
      </c>
      <c r="C56" s="553" t="s">
        <v>28</v>
      </c>
      <c r="D56" s="170" t="s">
        <v>7</v>
      </c>
      <c r="E56" s="159">
        <f t="shared" ref="E56:E119" si="5">F56+G56+H56</f>
        <v>5679.2999999999993</v>
      </c>
      <c r="F56" s="160">
        <f>F57+F58+F59+F60</f>
        <v>1893.1</v>
      </c>
      <c r="G56" s="160">
        <f>G57+G58+G59+G60</f>
        <v>1893.1</v>
      </c>
      <c r="H56" s="161">
        <f>H57+H58+H59+H60</f>
        <v>1893.1</v>
      </c>
      <c r="J56" s="162"/>
      <c r="K56" s="162"/>
      <c r="L56" s="162"/>
    </row>
    <row r="57" spans="1:16" s="163" customFormat="1" ht="28.5" x14ac:dyDescent="0.25">
      <c r="A57" s="533"/>
      <c r="B57" s="551"/>
      <c r="C57" s="554"/>
      <c r="D57" s="164" t="s">
        <v>8</v>
      </c>
      <c r="E57" s="165">
        <f t="shared" si="5"/>
        <v>0</v>
      </c>
      <c r="F57" s="165">
        <v>0</v>
      </c>
      <c r="G57" s="165">
        <v>0</v>
      </c>
      <c r="H57" s="166">
        <v>0</v>
      </c>
      <c r="J57" s="162"/>
      <c r="K57" s="162"/>
      <c r="L57" s="162"/>
    </row>
    <row r="58" spans="1:16" s="163" customFormat="1" ht="28.5" x14ac:dyDescent="0.25">
      <c r="A58" s="533"/>
      <c r="B58" s="551"/>
      <c r="C58" s="554"/>
      <c r="D58" s="164" t="s">
        <v>9</v>
      </c>
      <c r="E58" s="165">
        <f t="shared" si="5"/>
        <v>5679.2999999999993</v>
      </c>
      <c r="F58" s="165">
        <v>1893.1</v>
      </c>
      <c r="G58" s="165">
        <v>1893.1</v>
      </c>
      <c r="H58" s="166">
        <v>1893.1</v>
      </c>
      <c r="I58" s="163">
        <f>6818000+2058500</f>
        <v>8876500</v>
      </c>
      <c r="J58" s="162"/>
      <c r="K58" s="162"/>
      <c r="L58" s="162"/>
      <c r="M58" s="177"/>
    </row>
    <row r="59" spans="1:16" s="163" customFormat="1" ht="28.5" x14ac:dyDescent="0.25">
      <c r="A59" s="533"/>
      <c r="B59" s="551"/>
      <c r="C59" s="554"/>
      <c r="D59" s="164" t="s">
        <v>10</v>
      </c>
      <c r="E59" s="165">
        <f t="shared" si="5"/>
        <v>0</v>
      </c>
      <c r="F59" s="165">
        <v>0</v>
      </c>
      <c r="G59" s="165">
        <v>0</v>
      </c>
      <c r="H59" s="166">
        <v>0</v>
      </c>
      <c r="J59" s="162"/>
      <c r="K59" s="162"/>
      <c r="L59" s="162"/>
      <c r="M59" s="162"/>
      <c r="N59" s="162"/>
      <c r="O59" s="162"/>
    </row>
    <row r="60" spans="1:16" s="163" customFormat="1" ht="29.25" thickBot="1" x14ac:dyDescent="0.3">
      <c r="A60" s="534"/>
      <c r="B60" s="552"/>
      <c r="C60" s="555"/>
      <c r="D60" s="167" t="s">
        <v>11</v>
      </c>
      <c r="E60" s="168">
        <f t="shared" si="5"/>
        <v>0</v>
      </c>
      <c r="F60" s="175">
        <v>0</v>
      </c>
      <c r="G60" s="175">
        <v>0</v>
      </c>
      <c r="H60" s="176">
        <v>0</v>
      </c>
      <c r="J60" s="177"/>
      <c r="K60" s="177"/>
      <c r="L60" s="162"/>
      <c r="M60" s="162"/>
      <c r="N60" s="162"/>
      <c r="O60" s="162"/>
    </row>
    <row r="61" spans="1:16" s="163" customFormat="1" ht="18.75" customHeight="1" x14ac:dyDescent="0.25">
      <c r="A61" s="532" t="s">
        <v>17</v>
      </c>
      <c r="B61" s="550" t="s">
        <v>63</v>
      </c>
      <c r="C61" s="553" t="s">
        <v>27</v>
      </c>
      <c r="D61" s="170" t="s">
        <v>7</v>
      </c>
      <c r="E61" s="159">
        <f t="shared" si="5"/>
        <v>49676.800000000003</v>
      </c>
      <c r="F61" s="160">
        <f>F62+F63+F64+F65</f>
        <v>18118.400000000001</v>
      </c>
      <c r="G61" s="160">
        <f>G62+G63+G64+G65</f>
        <v>15066.199999999999</v>
      </c>
      <c r="H61" s="161">
        <f>H62+H63+H64+H65</f>
        <v>16492.2</v>
      </c>
      <c r="J61" s="162"/>
      <c r="K61" s="162"/>
      <c r="L61" s="162"/>
    </row>
    <row r="62" spans="1:16" s="163" customFormat="1" ht="28.5" x14ac:dyDescent="0.25">
      <c r="A62" s="533"/>
      <c r="B62" s="551"/>
      <c r="C62" s="554"/>
      <c r="D62" s="164" t="s">
        <v>8</v>
      </c>
      <c r="E62" s="165">
        <f t="shared" si="5"/>
        <v>49676.800000000003</v>
      </c>
      <c r="F62" s="165">
        <f>18847.9-500+29.9+43-302.4</f>
        <v>18118.400000000001</v>
      </c>
      <c r="G62" s="165">
        <f>15536.3-500+29.9</f>
        <v>15066.199999999999</v>
      </c>
      <c r="H62" s="166">
        <f>16962.3-500+29.9</f>
        <v>16492.2</v>
      </c>
      <c r="J62" s="162"/>
      <c r="K62" s="162"/>
      <c r="L62" s="162"/>
    </row>
    <row r="63" spans="1:16" s="163" customFormat="1" ht="28.5" x14ac:dyDescent="0.25">
      <c r="A63" s="533"/>
      <c r="B63" s="551"/>
      <c r="C63" s="554"/>
      <c r="D63" s="164" t="s">
        <v>9</v>
      </c>
      <c r="E63" s="165">
        <f t="shared" si="5"/>
        <v>0</v>
      </c>
      <c r="F63" s="165">
        <v>0</v>
      </c>
      <c r="G63" s="165">
        <v>0</v>
      </c>
      <c r="H63" s="166">
        <v>0</v>
      </c>
      <c r="J63" s="162"/>
      <c r="K63" s="177"/>
      <c r="L63" s="177"/>
    </row>
    <row r="64" spans="1:16" s="163" customFormat="1" ht="28.5" x14ac:dyDescent="0.25">
      <c r="A64" s="533"/>
      <c r="B64" s="551"/>
      <c r="C64" s="554"/>
      <c r="D64" s="164" t="s">
        <v>10</v>
      </c>
      <c r="E64" s="165">
        <f t="shared" si="5"/>
        <v>0</v>
      </c>
      <c r="F64" s="165">
        <v>0</v>
      </c>
      <c r="G64" s="165">
        <v>0</v>
      </c>
      <c r="H64" s="166">
        <v>0</v>
      </c>
      <c r="J64" s="177"/>
      <c r="K64" s="177"/>
      <c r="L64" s="177"/>
      <c r="M64" s="162"/>
      <c r="N64" s="162"/>
    </row>
    <row r="65" spans="1:12" s="163" customFormat="1" ht="29.25" customHeight="1" thickBot="1" x14ac:dyDescent="0.3">
      <c r="A65" s="534"/>
      <c r="B65" s="552"/>
      <c r="C65" s="555"/>
      <c r="D65" s="167" t="s">
        <v>11</v>
      </c>
      <c r="E65" s="168">
        <f t="shared" si="5"/>
        <v>0</v>
      </c>
      <c r="F65" s="175">
        <v>0</v>
      </c>
      <c r="G65" s="175">
        <v>0</v>
      </c>
      <c r="H65" s="176">
        <v>0</v>
      </c>
      <c r="J65" s="162"/>
      <c r="K65" s="162"/>
      <c r="L65" s="162"/>
    </row>
    <row r="66" spans="1:12" s="163" customFormat="1" ht="13.5" customHeight="1" x14ac:dyDescent="0.25">
      <c r="A66" s="532" t="s">
        <v>34</v>
      </c>
      <c r="B66" s="550" t="s">
        <v>64</v>
      </c>
      <c r="C66" s="553" t="s">
        <v>27</v>
      </c>
      <c r="D66" s="158" t="s">
        <v>7</v>
      </c>
      <c r="E66" s="178">
        <f t="shared" si="5"/>
        <v>7637.2460000000001</v>
      </c>
      <c r="F66" s="178">
        <f>F67+F68+F69+F70</f>
        <v>2068.7460000000001</v>
      </c>
      <c r="G66" s="178">
        <f>G67+G68+G69+G70</f>
        <v>2068.5</v>
      </c>
      <c r="H66" s="179">
        <f>H67+H68+H69+H70</f>
        <v>3500</v>
      </c>
      <c r="J66" s="162"/>
      <c r="K66" s="162"/>
      <c r="L66" s="162"/>
    </row>
    <row r="67" spans="1:12" s="163" customFormat="1" ht="28.5" x14ac:dyDescent="0.25">
      <c r="A67" s="533"/>
      <c r="B67" s="551"/>
      <c r="C67" s="554"/>
      <c r="D67" s="164" t="s">
        <v>8</v>
      </c>
      <c r="E67" s="180">
        <f t="shared" si="5"/>
        <v>1500</v>
      </c>
      <c r="F67" s="180">
        <v>500</v>
      </c>
      <c r="G67" s="181">
        <v>500</v>
      </c>
      <c r="H67" s="182">
        <v>500</v>
      </c>
      <c r="I67" s="247">
        <f>F68+F69</f>
        <v>1568.7459999999999</v>
      </c>
      <c r="J67" s="162"/>
      <c r="K67" s="162"/>
      <c r="L67" s="162"/>
    </row>
    <row r="68" spans="1:12" s="163" customFormat="1" ht="28.5" x14ac:dyDescent="0.25">
      <c r="A68" s="533"/>
      <c r="B68" s="551"/>
      <c r="C68" s="554"/>
      <c r="D68" s="164" t="s">
        <v>9</v>
      </c>
      <c r="E68" s="180">
        <f t="shared" si="5"/>
        <v>122.7449</v>
      </c>
      <c r="F68" s="180">
        <v>31.374849999999999</v>
      </c>
      <c r="G68" s="180">
        <v>31.370049999999999</v>
      </c>
      <c r="H68" s="183">
        <v>60</v>
      </c>
      <c r="J68" s="162"/>
      <c r="K68" s="162"/>
      <c r="L68" s="162"/>
    </row>
    <row r="69" spans="1:12" s="163" customFormat="1" ht="28.5" x14ac:dyDescent="0.25">
      <c r="A69" s="533"/>
      <c r="B69" s="551"/>
      <c r="C69" s="554"/>
      <c r="D69" s="164" t="s">
        <v>10</v>
      </c>
      <c r="E69" s="180">
        <f t="shared" si="5"/>
        <v>6014.5010999999995</v>
      </c>
      <c r="F69" s="184">
        <v>1537.3711499999999</v>
      </c>
      <c r="G69" s="184">
        <v>1537.12995</v>
      </c>
      <c r="H69" s="185">
        <v>2940</v>
      </c>
      <c r="I69" s="186"/>
      <c r="J69" s="187"/>
      <c r="K69" s="162"/>
      <c r="L69" s="162"/>
    </row>
    <row r="70" spans="1:12" s="163" customFormat="1" ht="29.25" thickBot="1" x14ac:dyDescent="0.3">
      <c r="A70" s="534"/>
      <c r="B70" s="552"/>
      <c r="C70" s="555"/>
      <c r="D70" s="167" t="s">
        <v>11</v>
      </c>
      <c r="E70" s="188">
        <f t="shared" si="5"/>
        <v>0</v>
      </c>
      <c r="F70" s="189">
        <v>0</v>
      </c>
      <c r="G70" s="189">
        <v>0</v>
      </c>
      <c r="H70" s="190">
        <v>0</v>
      </c>
      <c r="J70" s="162"/>
      <c r="K70" s="162"/>
      <c r="L70" s="162"/>
    </row>
    <row r="71" spans="1:12" s="163" customFormat="1" ht="18" customHeight="1" x14ac:dyDescent="0.25">
      <c r="A71" s="532" t="s">
        <v>39</v>
      </c>
      <c r="B71" s="550" t="s">
        <v>56</v>
      </c>
      <c r="C71" s="553" t="s">
        <v>26</v>
      </c>
      <c r="D71" s="170" t="s">
        <v>7</v>
      </c>
      <c r="E71" s="160">
        <f t="shared" si="5"/>
        <v>46.2</v>
      </c>
      <c r="F71" s="160">
        <f>F72+F73+F74+F75</f>
        <v>15.4</v>
      </c>
      <c r="G71" s="160">
        <f>G72+G73+G74+G75</f>
        <v>15.4</v>
      </c>
      <c r="H71" s="161">
        <f>H72+H73+H74+H75</f>
        <v>15.4</v>
      </c>
      <c r="J71" s="162"/>
      <c r="K71" s="162"/>
      <c r="L71" s="162"/>
    </row>
    <row r="72" spans="1:12" s="163" customFormat="1" ht="28.5" x14ac:dyDescent="0.25">
      <c r="A72" s="533"/>
      <c r="B72" s="551"/>
      <c r="C72" s="554"/>
      <c r="D72" s="164" t="s">
        <v>8</v>
      </c>
      <c r="E72" s="165">
        <f t="shared" si="5"/>
        <v>0</v>
      </c>
      <c r="F72" s="165">
        <v>0</v>
      </c>
      <c r="G72" s="165">
        <v>0</v>
      </c>
      <c r="H72" s="166">
        <v>0</v>
      </c>
      <c r="J72" s="162"/>
      <c r="K72" s="162"/>
      <c r="L72" s="162"/>
    </row>
    <row r="73" spans="1:12" s="163" customFormat="1" ht="28.5" x14ac:dyDescent="0.25">
      <c r="A73" s="533"/>
      <c r="B73" s="551"/>
      <c r="C73" s="554"/>
      <c r="D73" s="164" t="s">
        <v>9</v>
      </c>
      <c r="E73" s="165">
        <f t="shared" si="5"/>
        <v>46.2</v>
      </c>
      <c r="F73" s="165">
        <v>15.4</v>
      </c>
      <c r="G73" s="165">
        <v>15.4</v>
      </c>
      <c r="H73" s="166">
        <v>15.4</v>
      </c>
      <c r="J73" s="162"/>
      <c r="K73" s="162"/>
      <c r="L73" s="162"/>
    </row>
    <row r="74" spans="1:12" s="163" customFormat="1" ht="29.25" customHeight="1" x14ac:dyDescent="0.25">
      <c r="A74" s="533"/>
      <c r="B74" s="551"/>
      <c r="C74" s="554"/>
      <c r="D74" s="164" t="s">
        <v>10</v>
      </c>
      <c r="E74" s="165">
        <f t="shared" si="5"/>
        <v>0</v>
      </c>
      <c r="F74" s="165">
        <v>0</v>
      </c>
      <c r="G74" s="165">
        <v>0</v>
      </c>
      <c r="H74" s="166">
        <v>0</v>
      </c>
      <c r="J74" s="162"/>
      <c r="K74" s="162"/>
      <c r="L74" s="162"/>
    </row>
    <row r="75" spans="1:12" s="163" customFormat="1" ht="32.25" customHeight="1" thickBot="1" x14ac:dyDescent="0.3">
      <c r="A75" s="534"/>
      <c r="B75" s="552"/>
      <c r="C75" s="555"/>
      <c r="D75" s="167" t="s">
        <v>11</v>
      </c>
      <c r="E75" s="175">
        <f t="shared" si="5"/>
        <v>0</v>
      </c>
      <c r="F75" s="175">
        <v>0</v>
      </c>
      <c r="G75" s="175">
        <v>0</v>
      </c>
      <c r="H75" s="176">
        <v>0</v>
      </c>
      <c r="J75" s="162"/>
      <c r="K75" s="162"/>
      <c r="L75" s="162"/>
    </row>
    <row r="76" spans="1:12" s="163" customFormat="1" ht="20.25" customHeight="1" x14ac:dyDescent="0.25">
      <c r="A76" s="532" t="s">
        <v>35</v>
      </c>
      <c r="B76" s="550" t="s">
        <v>57</v>
      </c>
      <c r="C76" s="553" t="s">
        <v>26</v>
      </c>
      <c r="D76" s="170" t="s">
        <v>7</v>
      </c>
      <c r="E76" s="160">
        <f t="shared" si="5"/>
        <v>261.89999999999998</v>
      </c>
      <c r="F76" s="160">
        <f>F77+F78+F79+F80</f>
        <v>87.3</v>
      </c>
      <c r="G76" s="160">
        <f>G77+G78+G79+G80</f>
        <v>87.3</v>
      </c>
      <c r="H76" s="161">
        <f>H77+H78+H79+H80</f>
        <v>87.3</v>
      </c>
      <c r="J76" s="162"/>
      <c r="K76" s="162"/>
      <c r="L76" s="162"/>
    </row>
    <row r="77" spans="1:12" s="163" customFormat="1" ht="28.5" x14ac:dyDescent="0.25">
      <c r="A77" s="533"/>
      <c r="B77" s="551"/>
      <c r="C77" s="554"/>
      <c r="D77" s="164" t="s">
        <v>8</v>
      </c>
      <c r="E77" s="165">
        <f t="shared" si="5"/>
        <v>0</v>
      </c>
      <c r="F77" s="165">
        <v>0</v>
      </c>
      <c r="G77" s="165">
        <v>0</v>
      </c>
      <c r="H77" s="166">
        <v>0</v>
      </c>
      <c r="J77" s="162"/>
      <c r="K77" s="162"/>
      <c r="L77" s="162"/>
    </row>
    <row r="78" spans="1:12" s="163" customFormat="1" ht="28.5" x14ac:dyDescent="0.25">
      <c r="A78" s="533"/>
      <c r="B78" s="551"/>
      <c r="C78" s="554"/>
      <c r="D78" s="164" t="s">
        <v>9</v>
      </c>
      <c r="E78" s="165">
        <f t="shared" si="5"/>
        <v>261.89999999999998</v>
      </c>
      <c r="F78" s="165">
        <v>87.3</v>
      </c>
      <c r="G78" s="165">
        <v>87.3</v>
      </c>
      <c r="H78" s="166">
        <v>87.3</v>
      </c>
      <c r="J78" s="162"/>
      <c r="K78" s="162"/>
      <c r="L78" s="162"/>
    </row>
    <row r="79" spans="1:12" s="163" customFormat="1" ht="28.5" x14ac:dyDescent="0.25">
      <c r="A79" s="533"/>
      <c r="B79" s="551"/>
      <c r="C79" s="554"/>
      <c r="D79" s="164" t="s">
        <v>10</v>
      </c>
      <c r="E79" s="165">
        <f t="shared" si="5"/>
        <v>0</v>
      </c>
      <c r="F79" s="165">
        <v>0</v>
      </c>
      <c r="G79" s="165">
        <v>0</v>
      </c>
      <c r="H79" s="166">
        <v>0</v>
      </c>
      <c r="J79" s="162"/>
      <c r="K79" s="162"/>
      <c r="L79" s="162"/>
    </row>
    <row r="80" spans="1:12" s="163" customFormat="1" ht="29.25" thickBot="1" x14ac:dyDescent="0.3">
      <c r="A80" s="534"/>
      <c r="B80" s="552"/>
      <c r="C80" s="555"/>
      <c r="D80" s="167" t="s">
        <v>11</v>
      </c>
      <c r="E80" s="175">
        <f t="shared" si="5"/>
        <v>0</v>
      </c>
      <c r="F80" s="175">
        <v>0</v>
      </c>
      <c r="G80" s="175">
        <v>0</v>
      </c>
      <c r="H80" s="176">
        <v>0</v>
      </c>
      <c r="J80" s="162"/>
      <c r="K80" s="162"/>
      <c r="L80" s="162"/>
    </row>
    <row r="81" spans="1:12" s="163" customFormat="1" ht="17.25" customHeight="1" x14ac:dyDescent="0.25">
      <c r="A81" s="532" t="s">
        <v>40</v>
      </c>
      <c r="B81" s="550" t="s">
        <v>56</v>
      </c>
      <c r="C81" s="553" t="s">
        <v>26</v>
      </c>
      <c r="D81" s="170" t="s">
        <v>7</v>
      </c>
      <c r="E81" s="160">
        <f t="shared" si="5"/>
        <v>108</v>
      </c>
      <c r="F81" s="160">
        <f>F82+F83+F84+F85</f>
        <v>36</v>
      </c>
      <c r="G81" s="160">
        <f>G82+G83+G84+G85</f>
        <v>36</v>
      </c>
      <c r="H81" s="161">
        <f>H82+H83+H84+H85</f>
        <v>36</v>
      </c>
      <c r="J81" s="162"/>
      <c r="K81" s="162"/>
      <c r="L81" s="162"/>
    </row>
    <row r="82" spans="1:12" s="163" customFormat="1" ht="30" customHeight="1" x14ac:dyDescent="0.25">
      <c r="A82" s="533"/>
      <c r="B82" s="551"/>
      <c r="C82" s="554"/>
      <c r="D82" s="164" t="s">
        <v>8</v>
      </c>
      <c r="E82" s="165">
        <f t="shared" si="5"/>
        <v>108</v>
      </c>
      <c r="F82" s="165">
        <v>36</v>
      </c>
      <c r="G82" s="165">
        <v>36</v>
      </c>
      <c r="H82" s="166">
        <v>36</v>
      </c>
      <c r="J82" s="162"/>
      <c r="K82" s="162"/>
      <c r="L82" s="162"/>
    </row>
    <row r="83" spans="1:12" s="163" customFormat="1" ht="28.5" x14ac:dyDescent="0.25">
      <c r="A83" s="533"/>
      <c r="B83" s="551"/>
      <c r="C83" s="554"/>
      <c r="D83" s="164" t="s">
        <v>9</v>
      </c>
      <c r="E83" s="165">
        <f t="shared" si="5"/>
        <v>0</v>
      </c>
      <c r="F83" s="165">
        <v>0</v>
      </c>
      <c r="G83" s="165">
        <v>0</v>
      </c>
      <c r="H83" s="166">
        <v>0</v>
      </c>
      <c r="J83" s="162"/>
      <c r="K83" s="162"/>
      <c r="L83" s="162"/>
    </row>
    <row r="84" spans="1:12" s="163" customFormat="1" ht="27" customHeight="1" x14ac:dyDescent="0.25">
      <c r="A84" s="533"/>
      <c r="B84" s="551"/>
      <c r="C84" s="554"/>
      <c r="D84" s="164" t="s">
        <v>10</v>
      </c>
      <c r="E84" s="165">
        <f t="shared" si="5"/>
        <v>0</v>
      </c>
      <c r="F84" s="165">
        <v>0</v>
      </c>
      <c r="G84" s="165">
        <v>0</v>
      </c>
      <c r="H84" s="166">
        <v>0</v>
      </c>
      <c r="J84" s="162"/>
      <c r="K84" s="162"/>
      <c r="L84" s="162"/>
    </row>
    <row r="85" spans="1:12" s="163" customFormat="1" ht="31.5" customHeight="1" thickBot="1" x14ac:dyDescent="0.3">
      <c r="A85" s="534"/>
      <c r="B85" s="552"/>
      <c r="C85" s="555"/>
      <c r="D85" s="167" t="s">
        <v>11</v>
      </c>
      <c r="E85" s="175">
        <f t="shared" si="5"/>
        <v>0</v>
      </c>
      <c r="F85" s="175">
        <v>0</v>
      </c>
      <c r="G85" s="175">
        <v>0</v>
      </c>
      <c r="H85" s="176">
        <v>0</v>
      </c>
      <c r="J85" s="162"/>
      <c r="K85" s="162"/>
      <c r="L85" s="162"/>
    </row>
    <row r="86" spans="1:12" s="163" customFormat="1" ht="18.75" customHeight="1" x14ac:dyDescent="0.25">
      <c r="A86" s="532" t="s">
        <v>36</v>
      </c>
      <c r="B86" s="556" t="s">
        <v>65</v>
      </c>
      <c r="C86" s="553" t="s">
        <v>29</v>
      </c>
      <c r="D86" s="170" t="s">
        <v>7</v>
      </c>
      <c r="E86" s="160">
        <f t="shared" si="5"/>
        <v>656.7</v>
      </c>
      <c r="F86" s="160">
        <f>F87+F88+F89+F90</f>
        <v>218.9</v>
      </c>
      <c r="G86" s="160">
        <f>G87+G88+G89+G90</f>
        <v>218.9</v>
      </c>
      <c r="H86" s="161">
        <f>H87+H88+H89+H90</f>
        <v>218.9</v>
      </c>
      <c r="J86" s="162"/>
      <c r="K86" s="162"/>
      <c r="L86" s="162"/>
    </row>
    <row r="87" spans="1:12" s="163" customFormat="1" ht="32.25" customHeight="1" x14ac:dyDescent="0.25">
      <c r="A87" s="533"/>
      <c r="B87" s="557"/>
      <c r="C87" s="554"/>
      <c r="D87" s="164" t="s">
        <v>8</v>
      </c>
      <c r="E87" s="165">
        <f t="shared" si="5"/>
        <v>0</v>
      </c>
      <c r="F87" s="165">
        <v>0</v>
      </c>
      <c r="G87" s="165">
        <v>0</v>
      </c>
      <c r="H87" s="166">
        <v>0</v>
      </c>
      <c r="J87" s="162"/>
      <c r="K87" s="162"/>
      <c r="L87" s="162"/>
    </row>
    <row r="88" spans="1:12" s="163" customFormat="1" ht="28.5" x14ac:dyDescent="0.25">
      <c r="A88" s="533"/>
      <c r="B88" s="557"/>
      <c r="C88" s="554"/>
      <c r="D88" s="164" t="s">
        <v>9</v>
      </c>
      <c r="E88" s="165">
        <f t="shared" si="5"/>
        <v>0</v>
      </c>
      <c r="F88" s="165">
        <v>0</v>
      </c>
      <c r="G88" s="165">
        <v>0</v>
      </c>
      <c r="H88" s="166">
        <v>0</v>
      </c>
      <c r="J88" s="162"/>
      <c r="K88" s="162"/>
      <c r="L88" s="162"/>
    </row>
    <row r="89" spans="1:12" s="163" customFormat="1" ht="28.5" x14ac:dyDescent="0.25">
      <c r="A89" s="533"/>
      <c r="B89" s="557"/>
      <c r="C89" s="554"/>
      <c r="D89" s="164" t="s">
        <v>10</v>
      </c>
      <c r="E89" s="165">
        <f t="shared" si="5"/>
        <v>0</v>
      </c>
      <c r="F89" s="165">
        <v>0</v>
      </c>
      <c r="G89" s="165">
        <v>0</v>
      </c>
      <c r="H89" s="166">
        <v>0</v>
      </c>
      <c r="J89" s="162"/>
      <c r="K89" s="162"/>
      <c r="L89" s="162"/>
    </row>
    <row r="90" spans="1:12" s="163" customFormat="1" ht="29.25" thickBot="1" x14ac:dyDescent="0.3">
      <c r="A90" s="534"/>
      <c r="B90" s="558"/>
      <c r="C90" s="555"/>
      <c r="D90" s="167" t="s">
        <v>11</v>
      </c>
      <c r="E90" s="175">
        <f t="shared" si="5"/>
        <v>656.7</v>
      </c>
      <c r="F90" s="175">
        <v>218.9</v>
      </c>
      <c r="G90" s="175">
        <v>218.9</v>
      </c>
      <c r="H90" s="176">
        <v>218.9</v>
      </c>
      <c r="J90" s="162"/>
      <c r="K90" s="162"/>
      <c r="L90" s="162"/>
    </row>
    <row r="91" spans="1:12" s="163" customFormat="1" ht="18.75" customHeight="1" x14ac:dyDescent="0.25">
      <c r="A91" s="532" t="s">
        <v>37</v>
      </c>
      <c r="B91" s="556" t="s">
        <v>55</v>
      </c>
      <c r="C91" s="553" t="s">
        <v>27</v>
      </c>
      <c r="D91" s="170" t="s">
        <v>7</v>
      </c>
      <c r="E91" s="160">
        <f t="shared" si="5"/>
        <v>222</v>
      </c>
      <c r="F91" s="160">
        <f>F92+F93+F94+F95</f>
        <v>74</v>
      </c>
      <c r="G91" s="160">
        <f>G92+G93+G94+G95</f>
        <v>74</v>
      </c>
      <c r="H91" s="161">
        <f>H92+H93+H94+H95</f>
        <v>74</v>
      </c>
      <c r="J91" s="162"/>
      <c r="K91" s="162"/>
      <c r="L91" s="162"/>
    </row>
    <row r="92" spans="1:12" s="163" customFormat="1" ht="28.5" x14ac:dyDescent="0.25">
      <c r="A92" s="533"/>
      <c r="B92" s="557"/>
      <c r="C92" s="554"/>
      <c r="D92" s="164" t="s">
        <v>8</v>
      </c>
      <c r="E92" s="165">
        <f t="shared" si="5"/>
        <v>222</v>
      </c>
      <c r="F92" s="165">
        <f>56.8+17.2</f>
        <v>74</v>
      </c>
      <c r="G92" s="165">
        <f>56.8+17.2</f>
        <v>74</v>
      </c>
      <c r="H92" s="166">
        <f>56.8+17.2</f>
        <v>74</v>
      </c>
      <c r="J92" s="162"/>
      <c r="K92" s="162"/>
      <c r="L92" s="162"/>
    </row>
    <row r="93" spans="1:12" s="163" customFormat="1" ht="28.5" x14ac:dyDescent="0.25">
      <c r="A93" s="533"/>
      <c r="B93" s="557"/>
      <c r="C93" s="554"/>
      <c r="D93" s="164" t="s">
        <v>9</v>
      </c>
      <c r="E93" s="165">
        <f t="shared" si="5"/>
        <v>0</v>
      </c>
      <c r="F93" s="165">
        <v>0</v>
      </c>
      <c r="G93" s="165">
        <v>0</v>
      </c>
      <c r="H93" s="166">
        <v>0</v>
      </c>
      <c r="J93" s="162"/>
      <c r="K93" s="162"/>
      <c r="L93" s="162"/>
    </row>
    <row r="94" spans="1:12" s="163" customFormat="1" ht="28.5" x14ac:dyDescent="0.25">
      <c r="A94" s="533"/>
      <c r="B94" s="557"/>
      <c r="C94" s="554"/>
      <c r="D94" s="164" t="s">
        <v>10</v>
      </c>
      <c r="E94" s="165">
        <f t="shared" si="5"/>
        <v>0</v>
      </c>
      <c r="F94" s="165">
        <v>0</v>
      </c>
      <c r="G94" s="165">
        <v>0</v>
      </c>
      <c r="H94" s="166">
        <v>0</v>
      </c>
      <c r="J94" s="162"/>
      <c r="K94" s="162"/>
      <c r="L94" s="162"/>
    </row>
    <row r="95" spans="1:12" s="163" customFormat="1" ht="29.25" thickBot="1" x14ac:dyDescent="0.3">
      <c r="A95" s="534"/>
      <c r="B95" s="558"/>
      <c r="C95" s="555"/>
      <c r="D95" s="167" t="s">
        <v>11</v>
      </c>
      <c r="E95" s="175">
        <f t="shared" si="5"/>
        <v>0</v>
      </c>
      <c r="F95" s="175">
        <v>0</v>
      </c>
      <c r="G95" s="175">
        <v>0</v>
      </c>
      <c r="H95" s="176">
        <v>0</v>
      </c>
      <c r="J95" s="162"/>
      <c r="K95" s="162"/>
      <c r="L95" s="162"/>
    </row>
    <row r="96" spans="1:12" s="163" customFormat="1" ht="17.25" customHeight="1" x14ac:dyDescent="0.25">
      <c r="A96" s="559" t="s">
        <v>44</v>
      </c>
      <c r="B96" s="562" t="s">
        <v>59</v>
      </c>
      <c r="C96" s="553" t="s">
        <v>28</v>
      </c>
      <c r="D96" s="158" t="s">
        <v>7</v>
      </c>
      <c r="E96" s="160">
        <f t="shared" si="5"/>
        <v>6185.6</v>
      </c>
      <c r="F96" s="160">
        <f>F97+F98+F99+F100</f>
        <v>6185.6</v>
      </c>
      <c r="G96" s="160">
        <f>G97+G98+G99+G100</f>
        <v>0</v>
      </c>
      <c r="H96" s="161">
        <f>H97+H98+H99+H100</f>
        <v>0</v>
      </c>
      <c r="J96" s="162"/>
      <c r="K96" s="162"/>
      <c r="L96" s="162"/>
    </row>
    <row r="97" spans="1:12" s="163" customFormat="1" ht="32.25" customHeight="1" x14ac:dyDescent="0.25">
      <c r="A97" s="560"/>
      <c r="B97" s="563"/>
      <c r="C97" s="554"/>
      <c r="D97" s="164" t="s">
        <v>8</v>
      </c>
      <c r="E97" s="165">
        <f t="shared" si="5"/>
        <v>185.6</v>
      </c>
      <c r="F97" s="165">
        <f>41.4+144.2</f>
        <v>185.6</v>
      </c>
      <c r="G97" s="165">
        <v>0</v>
      </c>
      <c r="H97" s="166">
        <v>0</v>
      </c>
      <c r="J97" s="162"/>
      <c r="K97" s="162"/>
      <c r="L97" s="162"/>
    </row>
    <row r="98" spans="1:12" s="163" customFormat="1" ht="32.25" customHeight="1" x14ac:dyDescent="0.25">
      <c r="A98" s="560"/>
      <c r="B98" s="563"/>
      <c r="C98" s="554"/>
      <c r="D98" s="164" t="s">
        <v>9</v>
      </c>
      <c r="E98" s="165">
        <f t="shared" si="5"/>
        <v>6000</v>
      </c>
      <c r="F98" s="165">
        <f>1339.3+4660.7</f>
        <v>6000</v>
      </c>
      <c r="G98" s="165">
        <v>0</v>
      </c>
      <c r="H98" s="166">
        <v>0</v>
      </c>
      <c r="J98" s="162"/>
      <c r="K98" s="162"/>
      <c r="L98" s="162"/>
    </row>
    <row r="99" spans="1:12" s="163" customFormat="1" ht="32.25" customHeight="1" x14ac:dyDescent="0.25">
      <c r="A99" s="560"/>
      <c r="B99" s="563"/>
      <c r="C99" s="554"/>
      <c r="D99" s="164" t="s">
        <v>10</v>
      </c>
      <c r="E99" s="165">
        <f t="shared" si="5"/>
        <v>0</v>
      </c>
      <c r="F99" s="165">
        <v>0</v>
      </c>
      <c r="G99" s="165">
        <v>0</v>
      </c>
      <c r="H99" s="166">
        <v>0</v>
      </c>
      <c r="J99" s="162"/>
      <c r="K99" s="162"/>
      <c r="L99" s="162"/>
    </row>
    <row r="100" spans="1:12" s="163" customFormat="1" ht="32.25" customHeight="1" thickBot="1" x14ac:dyDescent="0.3">
      <c r="A100" s="561"/>
      <c r="B100" s="564"/>
      <c r="C100" s="555"/>
      <c r="D100" s="191" t="s">
        <v>11</v>
      </c>
      <c r="E100" s="192">
        <f t="shared" si="5"/>
        <v>0</v>
      </c>
      <c r="F100" s="192">
        <v>0</v>
      </c>
      <c r="G100" s="192">
        <v>0</v>
      </c>
      <c r="H100" s="193">
        <v>0</v>
      </c>
      <c r="J100" s="162"/>
      <c r="K100" s="162"/>
      <c r="L100" s="162"/>
    </row>
    <row r="101" spans="1:12" s="163" customFormat="1" ht="15.75" customHeight="1" x14ac:dyDescent="0.25">
      <c r="A101" s="559" t="s">
        <v>45</v>
      </c>
      <c r="B101" s="562" t="s">
        <v>66</v>
      </c>
      <c r="C101" s="553" t="s">
        <v>28</v>
      </c>
      <c r="D101" s="158" t="s">
        <v>7</v>
      </c>
      <c r="E101" s="194">
        <f t="shared" si="5"/>
        <v>10950.400000000001</v>
      </c>
      <c r="F101" s="194">
        <f>F102+F103+F104+F105</f>
        <v>3711.1000000000004</v>
      </c>
      <c r="G101" s="194">
        <f>G102+G103+G104+G105</f>
        <v>3569.5</v>
      </c>
      <c r="H101" s="195">
        <f>H102+H103+H104+H105</f>
        <v>3669.8</v>
      </c>
      <c r="J101" s="162"/>
      <c r="K101" s="162"/>
      <c r="L101" s="162"/>
    </row>
    <row r="102" spans="1:12" s="163" customFormat="1" ht="29.25" customHeight="1" x14ac:dyDescent="0.25">
      <c r="A102" s="560"/>
      <c r="B102" s="563"/>
      <c r="C102" s="554"/>
      <c r="D102" s="164" t="s">
        <v>8</v>
      </c>
      <c r="E102" s="196">
        <f t="shared" si="5"/>
        <v>0</v>
      </c>
      <c r="F102" s="196">
        <v>0</v>
      </c>
      <c r="G102" s="196">
        <v>0</v>
      </c>
      <c r="H102" s="197">
        <v>0</v>
      </c>
      <c r="J102" s="162"/>
      <c r="K102" s="162"/>
      <c r="L102" s="162"/>
    </row>
    <row r="103" spans="1:12" s="163" customFormat="1" ht="29.25" customHeight="1" x14ac:dyDescent="0.25">
      <c r="A103" s="560"/>
      <c r="B103" s="563"/>
      <c r="C103" s="554"/>
      <c r="D103" s="164" t="s">
        <v>9</v>
      </c>
      <c r="E103" s="196">
        <f t="shared" si="5"/>
        <v>408.22109999999998</v>
      </c>
      <c r="F103" s="196">
        <v>408.22109999999998</v>
      </c>
      <c r="G103" s="196">
        <v>0</v>
      </c>
      <c r="H103" s="197">
        <v>0</v>
      </c>
      <c r="I103" s="162"/>
      <c r="J103" s="162"/>
      <c r="K103" s="162"/>
      <c r="L103" s="162"/>
    </row>
    <row r="104" spans="1:12" s="163" customFormat="1" ht="29.25" customHeight="1" x14ac:dyDescent="0.25">
      <c r="A104" s="560"/>
      <c r="B104" s="563"/>
      <c r="C104" s="554"/>
      <c r="D104" s="164" t="s">
        <v>10</v>
      </c>
      <c r="E104" s="196">
        <f t="shared" si="5"/>
        <v>10542.178899999999</v>
      </c>
      <c r="F104" s="196">
        <v>3302.8789000000002</v>
      </c>
      <c r="G104" s="196">
        <v>3569.5</v>
      </c>
      <c r="H104" s="197">
        <v>3669.8</v>
      </c>
      <c r="J104" s="162"/>
      <c r="K104" s="162"/>
      <c r="L104" s="162"/>
    </row>
    <row r="105" spans="1:12" s="163" customFormat="1" ht="29.25" customHeight="1" thickBot="1" x14ac:dyDescent="0.3">
      <c r="A105" s="561"/>
      <c r="B105" s="564"/>
      <c r="C105" s="555"/>
      <c r="D105" s="191" t="s">
        <v>11</v>
      </c>
      <c r="E105" s="198">
        <f t="shared" si="5"/>
        <v>0</v>
      </c>
      <c r="F105" s="198">
        <v>0</v>
      </c>
      <c r="G105" s="198">
        <v>0</v>
      </c>
      <c r="H105" s="199">
        <v>0</v>
      </c>
      <c r="J105" s="162"/>
      <c r="K105" s="162"/>
      <c r="L105" s="162"/>
    </row>
    <row r="106" spans="1:12" s="163" customFormat="1" ht="29.25" customHeight="1" x14ac:dyDescent="0.25">
      <c r="A106" s="559" t="s">
        <v>46</v>
      </c>
      <c r="B106" s="562" t="s">
        <v>67</v>
      </c>
      <c r="C106" s="553" t="s">
        <v>28</v>
      </c>
      <c r="D106" s="158" t="s">
        <v>7</v>
      </c>
      <c r="E106" s="160">
        <f t="shared" si="5"/>
        <v>26282</v>
      </c>
      <c r="F106" s="160">
        <f>F107+F108+F109+F110</f>
        <v>8876.5</v>
      </c>
      <c r="G106" s="160">
        <f>G107+G108+G109+G110</f>
        <v>8876.5</v>
      </c>
      <c r="H106" s="161">
        <f>H107+H108+H109+H110</f>
        <v>8529</v>
      </c>
      <c r="J106" s="162"/>
      <c r="K106" s="162"/>
      <c r="L106" s="162"/>
    </row>
    <row r="107" spans="1:12" s="163" customFormat="1" ht="29.25" customHeight="1" x14ac:dyDescent="0.25">
      <c r="A107" s="560"/>
      <c r="B107" s="563"/>
      <c r="C107" s="554"/>
      <c r="D107" s="164" t="s">
        <v>8</v>
      </c>
      <c r="E107" s="165">
        <f t="shared" si="5"/>
        <v>0</v>
      </c>
      <c r="F107" s="165">
        <v>0</v>
      </c>
      <c r="G107" s="165">
        <v>0</v>
      </c>
      <c r="H107" s="166">
        <v>0</v>
      </c>
      <c r="J107" s="162"/>
      <c r="K107" s="162"/>
      <c r="L107" s="162"/>
    </row>
    <row r="108" spans="1:12" s="163" customFormat="1" ht="28.5" x14ac:dyDescent="0.25">
      <c r="A108" s="560"/>
      <c r="B108" s="563"/>
      <c r="C108" s="554"/>
      <c r="D108" s="164" t="s">
        <v>9</v>
      </c>
      <c r="E108" s="165">
        <f t="shared" si="5"/>
        <v>0</v>
      </c>
      <c r="F108" s="165">
        <v>0</v>
      </c>
      <c r="G108" s="165">
        <v>0</v>
      </c>
      <c r="H108" s="166">
        <v>0</v>
      </c>
      <c r="J108" s="162"/>
      <c r="K108" s="162"/>
      <c r="L108" s="162"/>
    </row>
    <row r="109" spans="1:12" s="163" customFormat="1" ht="28.5" x14ac:dyDescent="0.25">
      <c r="A109" s="560"/>
      <c r="B109" s="563"/>
      <c r="C109" s="554"/>
      <c r="D109" s="164" t="s">
        <v>10</v>
      </c>
      <c r="E109" s="165">
        <f t="shared" si="5"/>
        <v>26282</v>
      </c>
      <c r="F109" s="165">
        <v>8876.5</v>
      </c>
      <c r="G109" s="165">
        <v>8876.5</v>
      </c>
      <c r="H109" s="166">
        <v>8529</v>
      </c>
      <c r="J109" s="162"/>
      <c r="K109" s="162"/>
      <c r="L109" s="162"/>
    </row>
    <row r="110" spans="1:12" s="163" customFormat="1" ht="29.25" thickBot="1" x14ac:dyDescent="0.3">
      <c r="A110" s="561"/>
      <c r="B110" s="564"/>
      <c r="C110" s="555"/>
      <c r="D110" s="191" t="s">
        <v>11</v>
      </c>
      <c r="E110" s="192">
        <f t="shared" si="5"/>
        <v>0</v>
      </c>
      <c r="F110" s="192">
        <v>0</v>
      </c>
      <c r="G110" s="192">
        <v>0</v>
      </c>
      <c r="H110" s="193">
        <v>0</v>
      </c>
      <c r="J110" s="162"/>
      <c r="K110" s="162"/>
      <c r="L110" s="162"/>
    </row>
    <row r="111" spans="1:12" s="163" customFormat="1" ht="20.25" customHeight="1" x14ac:dyDescent="0.25">
      <c r="A111" s="559" t="s">
        <v>50</v>
      </c>
      <c r="B111" s="562" t="s">
        <v>68</v>
      </c>
      <c r="C111" s="553" t="s">
        <v>28</v>
      </c>
      <c r="D111" s="158" t="s">
        <v>7</v>
      </c>
      <c r="E111" s="160">
        <f t="shared" si="5"/>
        <v>19191.900000000001</v>
      </c>
      <c r="F111" s="160">
        <f>F112+F113+F114+F115</f>
        <v>4340.1000000000004</v>
      </c>
      <c r="G111" s="160">
        <f>G112+G113+G114+G115</f>
        <v>6171.6</v>
      </c>
      <c r="H111" s="161">
        <f>H112+H113+H114+H115</f>
        <v>8680.2000000000007</v>
      </c>
      <c r="J111" s="162"/>
      <c r="K111" s="162"/>
      <c r="L111" s="162"/>
    </row>
    <row r="112" spans="1:12" s="163" customFormat="1" ht="29.25" customHeight="1" x14ac:dyDescent="0.25">
      <c r="A112" s="560"/>
      <c r="B112" s="563"/>
      <c r="C112" s="554"/>
      <c r="D112" s="164" t="s">
        <v>8</v>
      </c>
      <c r="E112" s="165">
        <f t="shared" si="5"/>
        <v>0</v>
      </c>
      <c r="F112" s="165">
        <v>0</v>
      </c>
      <c r="G112" s="165">
        <v>0</v>
      </c>
      <c r="H112" s="166">
        <v>0</v>
      </c>
      <c r="J112" s="162"/>
      <c r="K112" s="162"/>
      <c r="L112" s="162"/>
    </row>
    <row r="113" spans="1:12" s="163" customFormat="1" ht="28.5" x14ac:dyDescent="0.25">
      <c r="A113" s="560"/>
      <c r="B113" s="563"/>
      <c r="C113" s="554"/>
      <c r="D113" s="164" t="s">
        <v>9</v>
      </c>
      <c r="E113" s="165">
        <f t="shared" si="5"/>
        <v>19191.900000000001</v>
      </c>
      <c r="F113" s="165">
        <v>4340.1000000000004</v>
      </c>
      <c r="G113" s="165">
        <v>6171.6</v>
      </c>
      <c r="H113" s="166">
        <v>8680.2000000000007</v>
      </c>
      <c r="J113" s="162"/>
      <c r="K113" s="162"/>
      <c r="L113" s="162"/>
    </row>
    <row r="114" spans="1:12" s="163" customFormat="1" ht="28.5" x14ac:dyDescent="0.25">
      <c r="A114" s="560"/>
      <c r="B114" s="563"/>
      <c r="C114" s="554"/>
      <c r="D114" s="164" t="s">
        <v>10</v>
      </c>
      <c r="E114" s="165">
        <f t="shared" si="5"/>
        <v>0</v>
      </c>
      <c r="F114" s="165">
        <v>0</v>
      </c>
      <c r="G114" s="165">
        <v>0</v>
      </c>
      <c r="H114" s="166">
        <v>0</v>
      </c>
      <c r="J114" s="162"/>
      <c r="K114" s="162"/>
      <c r="L114" s="162"/>
    </row>
    <row r="115" spans="1:12" s="163" customFormat="1" ht="34.5" customHeight="1" thickBot="1" x14ac:dyDescent="0.3">
      <c r="A115" s="561"/>
      <c r="B115" s="564"/>
      <c r="C115" s="555"/>
      <c r="D115" s="191" t="s">
        <v>11</v>
      </c>
      <c r="E115" s="192">
        <f t="shared" si="5"/>
        <v>0</v>
      </c>
      <c r="F115" s="192">
        <v>0</v>
      </c>
      <c r="G115" s="192">
        <v>0</v>
      </c>
      <c r="H115" s="193">
        <v>0</v>
      </c>
      <c r="J115" s="162"/>
      <c r="K115" s="162"/>
      <c r="L115" s="162"/>
    </row>
    <row r="116" spans="1:12" s="163" customFormat="1" ht="22.5" customHeight="1" x14ac:dyDescent="0.25">
      <c r="A116" s="559" t="s">
        <v>51</v>
      </c>
      <c r="B116" s="562" t="s">
        <v>69</v>
      </c>
      <c r="C116" s="553" t="s">
        <v>28</v>
      </c>
      <c r="D116" s="158" t="s">
        <v>7</v>
      </c>
      <c r="E116" s="160">
        <f t="shared" si="5"/>
        <v>16483.199999999997</v>
      </c>
      <c r="F116" s="160">
        <f>F117+F118+F119+F120</f>
        <v>5494.4</v>
      </c>
      <c r="G116" s="160">
        <f>G117+G118+G119+G120</f>
        <v>5494.4</v>
      </c>
      <c r="H116" s="161">
        <f>H117+H118+H119+H120</f>
        <v>5494.4</v>
      </c>
      <c r="J116" s="162"/>
      <c r="K116" s="162"/>
      <c r="L116" s="162"/>
    </row>
    <row r="117" spans="1:12" s="163" customFormat="1" ht="27" customHeight="1" x14ac:dyDescent="0.25">
      <c r="A117" s="560"/>
      <c r="B117" s="563"/>
      <c r="C117" s="554"/>
      <c r="D117" s="164" t="s">
        <v>8</v>
      </c>
      <c r="E117" s="165">
        <f t="shared" si="5"/>
        <v>0</v>
      </c>
      <c r="F117" s="165">
        <v>0</v>
      </c>
      <c r="G117" s="165">
        <v>0</v>
      </c>
      <c r="H117" s="166">
        <v>0</v>
      </c>
      <c r="J117" s="162"/>
      <c r="K117" s="162"/>
      <c r="L117" s="162"/>
    </row>
    <row r="118" spans="1:12" s="163" customFormat="1" ht="28.5" x14ac:dyDescent="0.25">
      <c r="A118" s="560"/>
      <c r="B118" s="563"/>
      <c r="C118" s="554"/>
      <c r="D118" s="164" t="s">
        <v>9</v>
      </c>
      <c r="E118" s="165">
        <f t="shared" si="5"/>
        <v>16483.199999999997</v>
      </c>
      <c r="F118" s="165">
        <v>5494.4</v>
      </c>
      <c r="G118" s="165">
        <v>5494.4</v>
      </c>
      <c r="H118" s="166">
        <v>5494.4</v>
      </c>
      <c r="J118" s="162"/>
      <c r="K118" s="162"/>
      <c r="L118" s="162"/>
    </row>
    <row r="119" spans="1:12" s="163" customFormat="1" ht="28.5" x14ac:dyDescent="0.25">
      <c r="A119" s="560"/>
      <c r="B119" s="563"/>
      <c r="C119" s="554"/>
      <c r="D119" s="164" t="s">
        <v>10</v>
      </c>
      <c r="E119" s="165">
        <f t="shared" si="5"/>
        <v>0</v>
      </c>
      <c r="F119" s="165">
        <v>0</v>
      </c>
      <c r="G119" s="165">
        <v>0</v>
      </c>
      <c r="H119" s="166">
        <v>0</v>
      </c>
      <c r="J119" s="162"/>
      <c r="K119" s="162"/>
      <c r="L119" s="162"/>
    </row>
    <row r="120" spans="1:12" s="163" customFormat="1" ht="29.25" thickBot="1" x14ac:dyDescent="0.3">
      <c r="A120" s="561"/>
      <c r="B120" s="564"/>
      <c r="C120" s="555"/>
      <c r="D120" s="191" t="s">
        <v>11</v>
      </c>
      <c r="E120" s="192">
        <f t="shared" ref="E120:E130" si="6">F120+G120+H120</f>
        <v>0</v>
      </c>
      <c r="F120" s="192">
        <v>0</v>
      </c>
      <c r="G120" s="192">
        <v>0</v>
      </c>
      <c r="H120" s="193">
        <v>0</v>
      </c>
      <c r="J120" s="162"/>
      <c r="K120" s="162"/>
      <c r="L120" s="162"/>
    </row>
    <row r="121" spans="1:12" s="163" customFormat="1" ht="21" customHeight="1" x14ac:dyDescent="0.25">
      <c r="A121" s="559" t="s">
        <v>52</v>
      </c>
      <c r="B121" s="562" t="s">
        <v>70</v>
      </c>
      <c r="C121" s="553" t="s">
        <v>28</v>
      </c>
      <c r="D121" s="158" t="s">
        <v>7</v>
      </c>
      <c r="E121" s="160">
        <f t="shared" si="6"/>
        <v>1516.2</v>
      </c>
      <c r="F121" s="160">
        <f>F122+F123+F124+F125</f>
        <v>1516.2</v>
      </c>
      <c r="G121" s="160">
        <f>G122+G123+G124+G125</f>
        <v>0</v>
      </c>
      <c r="H121" s="161">
        <f>H122+H123+H124+H125</f>
        <v>0</v>
      </c>
      <c r="J121" s="162"/>
      <c r="K121" s="162"/>
      <c r="L121" s="162"/>
    </row>
    <row r="122" spans="1:12" s="163" customFormat="1" ht="31.5" customHeight="1" x14ac:dyDescent="0.25">
      <c r="A122" s="560"/>
      <c r="B122" s="563"/>
      <c r="C122" s="554"/>
      <c r="D122" s="164" t="s">
        <v>8</v>
      </c>
      <c r="E122" s="165">
        <f t="shared" si="6"/>
        <v>0</v>
      </c>
      <c r="F122" s="165">
        <v>0</v>
      </c>
      <c r="G122" s="165">
        <v>0</v>
      </c>
      <c r="H122" s="166">
        <v>0</v>
      </c>
      <c r="J122" s="162"/>
      <c r="K122" s="162"/>
      <c r="L122" s="162"/>
    </row>
    <row r="123" spans="1:12" s="163" customFormat="1" ht="28.5" x14ac:dyDescent="0.25">
      <c r="A123" s="560"/>
      <c r="B123" s="563"/>
      <c r="C123" s="554"/>
      <c r="D123" s="164" t="s">
        <v>9</v>
      </c>
      <c r="E123" s="165">
        <f t="shared" si="6"/>
        <v>30.3</v>
      </c>
      <c r="F123" s="165">
        <v>30.3</v>
      </c>
      <c r="G123" s="165">
        <v>0</v>
      </c>
      <c r="H123" s="166">
        <v>0</v>
      </c>
      <c r="J123" s="162"/>
      <c r="K123" s="162"/>
      <c r="L123" s="162"/>
    </row>
    <row r="124" spans="1:12" s="163" customFormat="1" ht="28.5" x14ac:dyDescent="0.25">
      <c r="A124" s="560"/>
      <c r="B124" s="563"/>
      <c r="C124" s="554"/>
      <c r="D124" s="164" t="s">
        <v>10</v>
      </c>
      <c r="E124" s="165">
        <f t="shared" si="6"/>
        <v>1485.9</v>
      </c>
      <c r="F124" s="165">
        <v>1485.9</v>
      </c>
      <c r="G124" s="165">
        <v>0</v>
      </c>
      <c r="H124" s="166">
        <v>0</v>
      </c>
      <c r="J124" s="162"/>
      <c r="K124" s="162"/>
      <c r="L124" s="162"/>
    </row>
    <row r="125" spans="1:12" s="163" customFormat="1" ht="29.25" thickBot="1" x14ac:dyDescent="0.3">
      <c r="A125" s="561"/>
      <c r="B125" s="564"/>
      <c r="C125" s="555"/>
      <c r="D125" s="191" t="s">
        <v>11</v>
      </c>
      <c r="E125" s="192">
        <f t="shared" si="6"/>
        <v>0</v>
      </c>
      <c r="F125" s="192">
        <v>0</v>
      </c>
      <c r="G125" s="192">
        <v>0</v>
      </c>
      <c r="H125" s="193">
        <v>0</v>
      </c>
      <c r="J125" s="162"/>
      <c r="K125" s="162"/>
      <c r="L125" s="162"/>
    </row>
    <row r="126" spans="1:12" s="163" customFormat="1" ht="17.25" customHeight="1" x14ac:dyDescent="0.25">
      <c r="A126" s="559" t="s">
        <v>53</v>
      </c>
      <c r="B126" s="562" t="s">
        <v>71</v>
      </c>
      <c r="C126" s="553" t="s">
        <v>28</v>
      </c>
      <c r="D126" s="158" t="s">
        <v>7</v>
      </c>
      <c r="E126" s="200">
        <f t="shared" si="6"/>
        <v>19036.505440000001</v>
      </c>
      <c r="F126" s="200">
        <f>F127+F128+F129+F130</f>
        <v>7924.7</v>
      </c>
      <c r="G126" s="200">
        <f>G127+G128+G129+G130</f>
        <v>3130.1054399999998</v>
      </c>
      <c r="H126" s="201">
        <f>H127+H128+H129+H130</f>
        <v>7981.7</v>
      </c>
      <c r="J126" s="162"/>
      <c r="K126" s="162"/>
      <c r="L126" s="162"/>
    </row>
    <row r="127" spans="1:12" s="163" customFormat="1" ht="27" customHeight="1" x14ac:dyDescent="0.25">
      <c r="A127" s="560"/>
      <c r="B127" s="563"/>
      <c r="C127" s="554"/>
      <c r="D127" s="164" t="s">
        <v>8</v>
      </c>
      <c r="E127" s="184">
        <f t="shared" si="6"/>
        <v>0</v>
      </c>
      <c r="F127" s="184">
        <v>0</v>
      </c>
      <c r="G127" s="184">
        <v>0</v>
      </c>
      <c r="H127" s="185">
        <v>0</v>
      </c>
      <c r="J127" s="162"/>
      <c r="K127" s="162"/>
      <c r="L127" s="162"/>
    </row>
    <row r="128" spans="1:12" s="163" customFormat="1" ht="28.5" x14ac:dyDescent="0.25">
      <c r="A128" s="560"/>
      <c r="B128" s="563"/>
      <c r="C128" s="554"/>
      <c r="D128" s="164" t="s">
        <v>9</v>
      </c>
      <c r="E128" s="184">
        <f t="shared" si="6"/>
        <v>380.73010999999997</v>
      </c>
      <c r="F128" s="184">
        <v>158.494</v>
      </c>
      <c r="G128" s="184">
        <v>62.602110000000003</v>
      </c>
      <c r="H128" s="185">
        <v>159.63399999999999</v>
      </c>
      <c r="J128" s="162"/>
      <c r="K128" s="162"/>
      <c r="L128" s="162"/>
    </row>
    <row r="129" spans="1:12" s="163" customFormat="1" ht="28.5" x14ac:dyDescent="0.25">
      <c r="A129" s="560"/>
      <c r="B129" s="563"/>
      <c r="C129" s="554"/>
      <c r="D129" s="164" t="s">
        <v>10</v>
      </c>
      <c r="E129" s="184">
        <f t="shared" si="6"/>
        <v>18655.77533</v>
      </c>
      <c r="F129" s="184">
        <v>7766.2060000000001</v>
      </c>
      <c r="G129" s="184">
        <v>3067.50333</v>
      </c>
      <c r="H129" s="185">
        <v>7822.0659999999998</v>
      </c>
      <c r="J129" s="162"/>
      <c r="K129" s="162"/>
      <c r="L129" s="162"/>
    </row>
    <row r="130" spans="1:12" s="163" customFormat="1" ht="29.25" thickBot="1" x14ac:dyDescent="0.3">
      <c r="A130" s="561"/>
      <c r="B130" s="564"/>
      <c r="C130" s="555"/>
      <c r="D130" s="167" t="s">
        <v>11</v>
      </c>
      <c r="E130" s="189">
        <f t="shared" si="6"/>
        <v>0</v>
      </c>
      <c r="F130" s="189">
        <v>0</v>
      </c>
      <c r="G130" s="189">
        <v>0</v>
      </c>
      <c r="H130" s="190">
        <v>0</v>
      </c>
      <c r="J130" s="162"/>
      <c r="K130" s="162"/>
      <c r="L130" s="162"/>
    </row>
    <row r="131" spans="1:12" s="163" customFormat="1" ht="20.25" customHeight="1" x14ac:dyDescent="0.25">
      <c r="A131" s="559" t="s">
        <v>54</v>
      </c>
      <c r="B131" s="562" t="s">
        <v>72</v>
      </c>
      <c r="C131" s="553" t="s">
        <v>28</v>
      </c>
      <c r="D131" s="158" t="s">
        <v>7</v>
      </c>
      <c r="E131" s="160">
        <f>F131+G131+H131</f>
        <v>1319.1</v>
      </c>
      <c r="F131" s="160">
        <f>F132+F133+F134+F135</f>
        <v>398</v>
      </c>
      <c r="G131" s="160">
        <f>G132+G133+G134+G135</f>
        <v>299.8</v>
      </c>
      <c r="H131" s="161">
        <f>H132+H133+H134+H135</f>
        <v>621.29999999999995</v>
      </c>
      <c r="J131" s="162"/>
      <c r="K131" s="162"/>
      <c r="L131" s="162"/>
    </row>
    <row r="132" spans="1:12" s="163" customFormat="1" ht="28.5" customHeight="1" x14ac:dyDescent="0.25">
      <c r="A132" s="560"/>
      <c r="B132" s="563"/>
      <c r="C132" s="554"/>
      <c r="D132" s="164" t="s">
        <v>8</v>
      </c>
      <c r="E132" s="165">
        <f>F132+G132+H132</f>
        <v>0</v>
      </c>
      <c r="F132" s="165">
        <v>0</v>
      </c>
      <c r="G132" s="165">
        <v>0</v>
      </c>
      <c r="H132" s="166">
        <v>0</v>
      </c>
      <c r="J132" s="162"/>
      <c r="K132" s="162"/>
      <c r="L132" s="162"/>
    </row>
    <row r="133" spans="1:12" s="163" customFormat="1" ht="28.5" x14ac:dyDescent="0.25">
      <c r="A133" s="560"/>
      <c r="B133" s="563"/>
      <c r="C133" s="554"/>
      <c r="D133" s="164" t="s">
        <v>9</v>
      </c>
      <c r="E133" s="165">
        <f>F133+G133+H133</f>
        <v>1319.1</v>
      </c>
      <c r="F133" s="165">
        <v>398</v>
      </c>
      <c r="G133" s="165">
        <v>299.8</v>
      </c>
      <c r="H133" s="166">
        <v>621.29999999999995</v>
      </c>
      <c r="J133" s="162"/>
      <c r="K133" s="162"/>
      <c r="L133" s="162"/>
    </row>
    <row r="134" spans="1:12" s="163" customFormat="1" ht="28.5" x14ac:dyDescent="0.25">
      <c r="A134" s="560"/>
      <c r="B134" s="563"/>
      <c r="C134" s="554"/>
      <c r="D134" s="164" t="s">
        <v>10</v>
      </c>
      <c r="E134" s="165">
        <f>F134+G134+H134</f>
        <v>0</v>
      </c>
      <c r="F134" s="165">
        <v>0</v>
      </c>
      <c r="G134" s="165">
        <v>0</v>
      </c>
      <c r="H134" s="166">
        <v>0</v>
      </c>
      <c r="J134" s="162"/>
      <c r="K134" s="162"/>
      <c r="L134" s="162"/>
    </row>
    <row r="135" spans="1:12" s="163" customFormat="1" ht="29.25" thickBot="1" x14ac:dyDescent="0.3">
      <c r="A135" s="561"/>
      <c r="B135" s="564"/>
      <c r="C135" s="555"/>
      <c r="D135" s="191" t="s">
        <v>11</v>
      </c>
      <c r="E135" s="192">
        <f>F135+G135+H135</f>
        <v>0</v>
      </c>
      <c r="F135" s="192">
        <v>0</v>
      </c>
      <c r="G135" s="192">
        <v>0</v>
      </c>
      <c r="H135" s="193">
        <v>0</v>
      </c>
      <c r="J135" s="162"/>
      <c r="K135" s="162"/>
      <c r="L135" s="162"/>
    </row>
    <row r="136" spans="1:12" s="163" customFormat="1" ht="18.75" customHeight="1" x14ac:dyDescent="0.25">
      <c r="A136" s="574" t="s">
        <v>78</v>
      </c>
      <c r="B136" s="577" t="s">
        <v>76</v>
      </c>
      <c r="C136" s="580" t="s">
        <v>30</v>
      </c>
      <c r="D136" s="202" t="s">
        <v>7</v>
      </c>
      <c r="E136" s="203">
        <f>G136+H136+F136</f>
        <v>594.6</v>
      </c>
      <c r="F136" s="203">
        <f>F137+F138+F139+F140</f>
        <v>594.6</v>
      </c>
      <c r="G136" s="203">
        <f>G137+G138+G139+G140</f>
        <v>0</v>
      </c>
      <c r="H136" s="204">
        <f>H137+H138+H139+H140</f>
        <v>0</v>
      </c>
      <c r="J136" s="162"/>
      <c r="K136" s="162"/>
      <c r="L136" s="162"/>
    </row>
    <row r="137" spans="1:12" s="163" customFormat="1" ht="26.25" customHeight="1" x14ac:dyDescent="0.25">
      <c r="A137" s="575"/>
      <c r="B137" s="578"/>
      <c r="C137" s="581"/>
      <c r="D137" s="205" t="s">
        <v>8</v>
      </c>
      <c r="E137" s="206">
        <f>G137+H137+F137</f>
        <v>297.3</v>
      </c>
      <c r="F137" s="207">
        <v>297.3</v>
      </c>
      <c r="G137" s="207">
        <v>0</v>
      </c>
      <c r="H137" s="208">
        <v>0</v>
      </c>
      <c r="J137" s="162"/>
      <c r="K137" s="162"/>
      <c r="L137" s="162"/>
    </row>
    <row r="138" spans="1:12" s="163" customFormat="1" ht="27" customHeight="1" x14ac:dyDescent="0.25">
      <c r="A138" s="575"/>
      <c r="B138" s="578"/>
      <c r="C138" s="581"/>
      <c r="D138" s="205" t="s">
        <v>9</v>
      </c>
      <c r="E138" s="206">
        <f>G138+H138+F138</f>
        <v>297.3</v>
      </c>
      <c r="F138" s="207">
        <v>297.3</v>
      </c>
      <c r="G138" s="207">
        <v>0</v>
      </c>
      <c r="H138" s="208">
        <v>0</v>
      </c>
      <c r="J138" s="162"/>
      <c r="K138" s="162"/>
      <c r="L138" s="162"/>
    </row>
    <row r="139" spans="1:12" s="163" customFormat="1" ht="27.75" customHeight="1" x14ac:dyDescent="0.25">
      <c r="A139" s="575"/>
      <c r="B139" s="578"/>
      <c r="C139" s="581"/>
      <c r="D139" s="205" t="s">
        <v>10</v>
      </c>
      <c r="E139" s="206">
        <f>G139+H139+F139</f>
        <v>0</v>
      </c>
      <c r="F139" s="207">
        <v>0</v>
      </c>
      <c r="G139" s="207">
        <v>0</v>
      </c>
      <c r="H139" s="208">
        <v>0</v>
      </c>
      <c r="J139" s="162"/>
      <c r="K139" s="162"/>
      <c r="L139" s="162"/>
    </row>
    <row r="140" spans="1:12" s="163" customFormat="1" ht="27.75" customHeight="1" thickBot="1" x14ac:dyDescent="0.3">
      <c r="A140" s="576"/>
      <c r="B140" s="579"/>
      <c r="C140" s="582"/>
      <c r="D140" s="209" t="s">
        <v>11</v>
      </c>
      <c r="E140" s="210">
        <f>G140+H140+F140</f>
        <v>0</v>
      </c>
      <c r="F140" s="211">
        <v>0</v>
      </c>
      <c r="G140" s="211">
        <v>0</v>
      </c>
      <c r="H140" s="212">
        <v>0</v>
      </c>
      <c r="J140" s="162"/>
      <c r="K140" s="162"/>
      <c r="L140" s="162"/>
    </row>
    <row r="141" spans="1:12" s="216" customFormat="1" ht="21.75" customHeight="1" x14ac:dyDescent="0.25">
      <c r="A141" s="565" t="s">
        <v>31</v>
      </c>
      <c r="B141" s="568" t="s">
        <v>32</v>
      </c>
      <c r="C141" s="571" t="s">
        <v>27</v>
      </c>
      <c r="D141" s="213" t="s">
        <v>7</v>
      </c>
      <c r="E141" s="214">
        <f>E142+E143+E144+E145</f>
        <v>18378.399999999998</v>
      </c>
      <c r="F141" s="214">
        <f>F142+F143+F144+F145</f>
        <v>7386.7999999999993</v>
      </c>
      <c r="G141" s="214">
        <f>G142+G143+G144+G145</f>
        <v>5203.3999999999996</v>
      </c>
      <c r="H141" s="215">
        <f>H142+H143+H144+H145</f>
        <v>5788.2</v>
      </c>
      <c r="J141" s="245"/>
      <c r="K141" s="245"/>
      <c r="L141" s="245"/>
    </row>
    <row r="142" spans="1:12" s="216" customFormat="1" ht="28.5" x14ac:dyDescent="0.25">
      <c r="A142" s="566"/>
      <c r="B142" s="569"/>
      <c r="C142" s="572"/>
      <c r="D142" s="217" t="s">
        <v>8</v>
      </c>
      <c r="E142" s="218">
        <f t="shared" ref="E142:H145" si="7">E147+E152+E157+E162</f>
        <v>16819.8</v>
      </c>
      <c r="F142" s="218">
        <f t="shared" si="7"/>
        <v>5828.2</v>
      </c>
      <c r="G142" s="218">
        <f t="shared" si="7"/>
        <v>5203.3999999999996</v>
      </c>
      <c r="H142" s="219">
        <f t="shared" si="7"/>
        <v>5788.2</v>
      </c>
      <c r="I142" s="245">
        <f>F142-5828.2</f>
        <v>0</v>
      </c>
      <c r="J142" s="245"/>
      <c r="K142" s="245"/>
      <c r="L142" s="245"/>
    </row>
    <row r="143" spans="1:12" s="216" customFormat="1" ht="28.5" x14ac:dyDescent="0.25">
      <c r="A143" s="566"/>
      <c r="B143" s="569"/>
      <c r="C143" s="572"/>
      <c r="D143" s="217" t="s">
        <v>9</v>
      </c>
      <c r="E143" s="218">
        <f t="shared" si="7"/>
        <v>1558.6</v>
      </c>
      <c r="F143" s="218">
        <f t="shared" si="7"/>
        <v>1558.6</v>
      </c>
      <c r="G143" s="218">
        <f t="shared" si="7"/>
        <v>0</v>
      </c>
      <c r="H143" s="219">
        <f t="shared" si="7"/>
        <v>0</v>
      </c>
      <c r="J143" s="245"/>
      <c r="K143" s="245"/>
      <c r="L143" s="245"/>
    </row>
    <row r="144" spans="1:12" s="216" customFormat="1" ht="28.5" x14ac:dyDescent="0.25">
      <c r="A144" s="566"/>
      <c r="B144" s="569"/>
      <c r="C144" s="572"/>
      <c r="D144" s="217" t="s">
        <v>10</v>
      </c>
      <c r="E144" s="218">
        <f t="shared" si="7"/>
        <v>0</v>
      </c>
      <c r="F144" s="218">
        <f t="shared" si="7"/>
        <v>0</v>
      </c>
      <c r="G144" s="218">
        <f t="shared" si="7"/>
        <v>0</v>
      </c>
      <c r="H144" s="219">
        <f t="shared" si="7"/>
        <v>0</v>
      </c>
      <c r="J144" s="245"/>
      <c r="K144" s="245"/>
      <c r="L144" s="245"/>
    </row>
    <row r="145" spans="1:12" s="216" customFormat="1" ht="31.5" customHeight="1" thickBot="1" x14ac:dyDescent="0.3">
      <c r="A145" s="567"/>
      <c r="B145" s="570"/>
      <c r="C145" s="573"/>
      <c r="D145" s="220" t="s">
        <v>11</v>
      </c>
      <c r="E145" s="218">
        <f>F145+G145+H145</f>
        <v>0</v>
      </c>
      <c r="F145" s="221">
        <f t="shared" si="7"/>
        <v>0</v>
      </c>
      <c r="G145" s="221">
        <v>0</v>
      </c>
      <c r="H145" s="222">
        <f t="shared" si="7"/>
        <v>0</v>
      </c>
      <c r="J145" s="245"/>
      <c r="K145" s="245"/>
      <c r="L145" s="245"/>
    </row>
    <row r="146" spans="1:12" s="216" customFormat="1" ht="20.25" customHeight="1" x14ac:dyDescent="0.25">
      <c r="A146" s="592" t="s">
        <v>24</v>
      </c>
      <c r="B146" s="595" t="s">
        <v>73</v>
      </c>
      <c r="C146" s="598" t="s">
        <v>30</v>
      </c>
      <c r="D146" s="223" t="s">
        <v>7</v>
      </c>
      <c r="E146" s="224">
        <f t="shared" ref="E146:E155" si="8">F146+G146+H146</f>
        <v>13170</v>
      </c>
      <c r="F146" s="225">
        <f>F147+F148+F149+F150</f>
        <v>4540</v>
      </c>
      <c r="G146" s="225">
        <f>G147+G148+G149+G150</f>
        <v>4022.6</v>
      </c>
      <c r="H146" s="226">
        <f>H147+H148+H149+H150</f>
        <v>4607.3999999999996</v>
      </c>
      <c r="J146" s="245"/>
      <c r="K146" s="245"/>
      <c r="L146" s="245"/>
    </row>
    <row r="147" spans="1:12" s="216" customFormat="1" ht="28.5" x14ac:dyDescent="0.25">
      <c r="A147" s="593"/>
      <c r="B147" s="596"/>
      <c r="C147" s="599"/>
      <c r="D147" s="227" t="s">
        <v>8</v>
      </c>
      <c r="E147" s="228">
        <f t="shared" si="8"/>
        <v>13170</v>
      </c>
      <c r="F147" s="228">
        <f>4612+35.4-107.4</f>
        <v>4540</v>
      </c>
      <c r="G147" s="228">
        <v>4022.6</v>
      </c>
      <c r="H147" s="229">
        <v>4607.3999999999996</v>
      </c>
      <c r="J147" s="245"/>
      <c r="K147" s="245"/>
      <c r="L147" s="245"/>
    </row>
    <row r="148" spans="1:12" s="216" customFormat="1" ht="28.5" x14ac:dyDescent="0.25">
      <c r="A148" s="593"/>
      <c r="B148" s="596"/>
      <c r="C148" s="599"/>
      <c r="D148" s="227" t="s">
        <v>9</v>
      </c>
      <c r="E148" s="228">
        <f t="shared" si="8"/>
        <v>0</v>
      </c>
      <c r="F148" s="228">
        <v>0</v>
      </c>
      <c r="G148" s="228">
        <v>0</v>
      </c>
      <c r="H148" s="229">
        <v>0</v>
      </c>
      <c r="J148" s="245"/>
      <c r="K148" s="245"/>
      <c r="L148" s="245"/>
    </row>
    <row r="149" spans="1:12" s="216" customFormat="1" ht="30" customHeight="1" x14ac:dyDescent="0.25">
      <c r="A149" s="593"/>
      <c r="B149" s="596"/>
      <c r="C149" s="599"/>
      <c r="D149" s="227" t="s">
        <v>10</v>
      </c>
      <c r="E149" s="228">
        <f t="shared" si="8"/>
        <v>0</v>
      </c>
      <c r="F149" s="228">
        <v>0</v>
      </c>
      <c r="G149" s="228">
        <v>0</v>
      </c>
      <c r="H149" s="229">
        <v>0</v>
      </c>
      <c r="J149" s="245"/>
      <c r="K149" s="245"/>
      <c r="L149" s="245"/>
    </row>
    <row r="150" spans="1:12" s="216" customFormat="1" ht="30" customHeight="1" thickBot="1" x14ac:dyDescent="0.3">
      <c r="A150" s="594"/>
      <c r="B150" s="597"/>
      <c r="C150" s="600"/>
      <c r="D150" s="230" t="s">
        <v>11</v>
      </c>
      <c r="E150" s="231">
        <f t="shared" si="8"/>
        <v>0</v>
      </c>
      <c r="F150" s="232">
        <v>0</v>
      </c>
      <c r="G150" s="232">
        <v>0</v>
      </c>
      <c r="H150" s="233">
        <v>0</v>
      </c>
      <c r="J150" s="245"/>
      <c r="K150" s="245"/>
      <c r="L150" s="245"/>
    </row>
    <row r="151" spans="1:12" s="216" customFormat="1" ht="17.25" customHeight="1" x14ac:dyDescent="0.25">
      <c r="A151" s="592" t="s">
        <v>47</v>
      </c>
      <c r="B151" s="595" t="s">
        <v>74</v>
      </c>
      <c r="C151" s="598" t="s">
        <v>30</v>
      </c>
      <c r="D151" s="223" t="s">
        <v>7</v>
      </c>
      <c r="E151" s="224">
        <f t="shared" si="8"/>
        <v>1179</v>
      </c>
      <c r="F151" s="225">
        <f>F152+F153+F154+F155</f>
        <v>1179</v>
      </c>
      <c r="G151" s="225">
        <f>G152+G153+G154+G155</f>
        <v>0</v>
      </c>
      <c r="H151" s="226">
        <f>H152+H153+H154+H155</f>
        <v>0</v>
      </c>
      <c r="J151" s="245"/>
      <c r="K151" s="245"/>
      <c r="L151" s="245"/>
    </row>
    <row r="152" spans="1:12" s="216" customFormat="1" ht="28.5" x14ac:dyDescent="0.25">
      <c r="A152" s="593"/>
      <c r="B152" s="596"/>
      <c r="C152" s="599"/>
      <c r="D152" s="227" t="s">
        <v>8</v>
      </c>
      <c r="E152" s="228">
        <f t="shared" si="8"/>
        <v>35.4</v>
      </c>
      <c r="F152" s="228">
        <v>35.4</v>
      </c>
      <c r="G152" s="228">
        <v>0</v>
      </c>
      <c r="H152" s="229">
        <v>0</v>
      </c>
      <c r="J152" s="245"/>
      <c r="K152" s="245"/>
      <c r="L152" s="245"/>
    </row>
    <row r="153" spans="1:12" s="216" customFormat="1" ht="28.5" x14ac:dyDescent="0.25">
      <c r="A153" s="593"/>
      <c r="B153" s="596"/>
      <c r="C153" s="599"/>
      <c r="D153" s="227" t="s">
        <v>9</v>
      </c>
      <c r="E153" s="228">
        <f t="shared" si="8"/>
        <v>1143.5999999999999</v>
      </c>
      <c r="F153" s="228">
        <v>1143.5999999999999</v>
      </c>
      <c r="G153" s="228">
        <v>0</v>
      </c>
      <c r="H153" s="229">
        <v>0</v>
      </c>
      <c r="J153" s="245"/>
      <c r="K153" s="245"/>
      <c r="L153" s="245"/>
    </row>
    <row r="154" spans="1:12" s="216" customFormat="1" ht="30" customHeight="1" x14ac:dyDescent="0.25">
      <c r="A154" s="593"/>
      <c r="B154" s="596"/>
      <c r="C154" s="599"/>
      <c r="D154" s="227" t="s">
        <v>10</v>
      </c>
      <c r="E154" s="228">
        <f t="shared" si="8"/>
        <v>0</v>
      </c>
      <c r="F154" s="228">
        <v>0</v>
      </c>
      <c r="G154" s="228">
        <v>0</v>
      </c>
      <c r="H154" s="229">
        <v>0</v>
      </c>
      <c r="J154" s="245"/>
      <c r="K154" s="245"/>
      <c r="L154" s="245"/>
    </row>
    <row r="155" spans="1:12" s="216" customFormat="1" ht="30" customHeight="1" thickBot="1" x14ac:dyDescent="0.3">
      <c r="A155" s="594"/>
      <c r="B155" s="597"/>
      <c r="C155" s="600"/>
      <c r="D155" s="230" t="s">
        <v>11</v>
      </c>
      <c r="E155" s="231">
        <f t="shared" si="8"/>
        <v>0</v>
      </c>
      <c r="F155" s="232">
        <v>0</v>
      </c>
      <c r="G155" s="232">
        <v>0</v>
      </c>
      <c r="H155" s="233">
        <v>0</v>
      </c>
      <c r="J155" s="245"/>
      <c r="K155" s="245"/>
      <c r="L155" s="245"/>
    </row>
    <row r="156" spans="1:12" s="216" customFormat="1" ht="20.25" customHeight="1" x14ac:dyDescent="0.25">
      <c r="A156" s="583" t="s">
        <v>48</v>
      </c>
      <c r="B156" s="586" t="s">
        <v>75</v>
      </c>
      <c r="C156" s="589" t="s">
        <v>30</v>
      </c>
      <c r="D156" s="234" t="s">
        <v>7</v>
      </c>
      <c r="E156" s="231">
        <f t="shared" ref="E156:E165" si="9">G156+H156+F156</f>
        <v>3542.3999999999996</v>
      </c>
      <c r="F156" s="231">
        <f>F157+F158+F159+F160</f>
        <v>1180.8</v>
      </c>
      <c r="G156" s="231">
        <f>G157+G158+G159+G160</f>
        <v>1180.8</v>
      </c>
      <c r="H156" s="235">
        <f>H157+H158+H159+H160</f>
        <v>1180.8</v>
      </c>
      <c r="J156" s="245"/>
      <c r="K156" s="245"/>
      <c r="L156" s="245"/>
    </row>
    <row r="157" spans="1:12" s="216" customFormat="1" ht="28.5" x14ac:dyDescent="0.25">
      <c r="A157" s="584"/>
      <c r="B157" s="587"/>
      <c r="C157" s="590"/>
      <c r="D157" s="227" t="s">
        <v>8</v>
      </c>
      <c r="E157" s="228">
        <f t="shared" si="9"/>
        <v>3542.3999999999996</v>
      </c>
      <c r="F157" s="228">
        <v>1180.8</v>
      </c>
      <c r="G157" s="228">
        <v>1180.8</v>
      </c>
      <c r="H157" s="229">
        <v>1180.8</v>
      </c>
      <c r="J157" s="245"/>
      <c r="K157" s="245"/>
      <c r="L157" s="245"/>
    </row>
    <row r="158" spans="1:12" s="216" customFormat="1" ht="28.5" x14ac:dyDescent="0.25">
      <c r="A158" s="584"/>
      <c r="B158" s="587"/>
      <c r="C158" s="590"/>
      <c r="D158" s="227" t="s">
        <v>9</v>
      </c>
      <c r="E158" s="228">
        <f t="shared" si="9"/>
        <v>0</v>
      </c>
      <c r="F158" s="228">
        <v>0</v>
      </c>
      <c r="G158" s="228">
        <v>0</v>
      </c>
      <c r="H158" s="229">
        <v>0</v>
      </c>
      <c r="J158" s="245"/>
      <c r="K158" s="245"/>
      <c r="L158" s="245"/>
    </row>
    <row r="159" spans="1:12" s="216" customFormat="1" ht="30.75" customHeight="1" x14ac:dyDescent="0.25">
      <c r="A159" s="584"/>
      <c r="B159" s="587"/>
      <c r="C159" s="590"/>
      <c r="D159" s="227" t="s">
        <v>10</v>
      </c>
      <c r="E159" s="228">
        <f t="shared" si="9"/>
        <v>0</v>
      </c>
      <c r="F159" s="228">
        <v>0</v>
      </c>
      <c r="G159" s="228">
        <v>0</v>
      </c>
      <c r="H159" s="229">
        <v>0</v>
      </c>
      <c r="J159" s="245"/>
      <c r="K159" s="245"/>
      <c r="L159" s="245"/>
    </row>
    <row r="160" spans="1:12" s="216" customFormat="1" ht="28.5" customHeight="1" thickBot="1" x14ac:dyDescent="0.3">
      <c r="A160" s="585"/>
      <c r="B160" s="588"/>
      <c r="C160" s="591"/>
      <c r="D160" s="230" t="s">
        <v>11</v>
      </c>
      <c r="E160" s="232">
        <f t="shared" si="9"/>
        <v>0</v>
      </c>
      <c r="F160" s="232">
        <v>0</v>
      </c>
      <c r="G160" s="232">
        <v>0</v>
      </c>
      <c r="H160" s="233">
        <v>0</v>
      </c>
      <c r="J160" s="245"/>
      <c r="K160" s="245"/>
      <c r="L160" s="245"/>
    </row>
    <row r="161" spans="1:12" s="216" customFormat="1" ht="18.75" customHeight="1" x14ac:dyDescent="0.25">
      <c r="A161" s="583" t="s">
        <v>49</v>
      </c>
      <c r="B161" s="586" t="s">
        <v>76</v>
      </c>
      <c r="C161" s="589" t="s">
        <v>30</v>
      </c>
      <c r="D161" s="236" t="s">
        <v>7</v>
      </c>
      <c r="E161" s="231">
        <f t="shared" si="9"/>
        <v>487</v>
      </c>
      <c r="F161" s="231">
        <f>F162+F163+F164+F165</f>
        <v>487</v>
      </c>
      <c r="G161" s="231">
        <f>G162+G163+G164+G165</f>
        <v>0</v>
      </c>
      <c r="H161" s="235">
        <f>H162+H163+H164+H165</f>
        <v>0</v>
      </c>
      <c r="J161" s="245"/>
      <c r="K161" s="245"/>
      <c r="L161" s="245"/>
    </row>
    <row r="162" spans="1:12" s="216" customFormat="1" ht="26.25" customHeight="1" x14ac:dyDescent="0.25">
      <c r="A162" s="584"/>
      <c r="B162" s="587"/>
      <c r="C162" s="590"/>
      <c r="D162" s="237" t="s">
        <v>8</v>
      </c>
      <c r="E162" s="238">
        <f t="shared" si="9"/>
        <v>72</v>
      </c>
      <c r="F162" s="239">
        <v>72</v>
      </c>
      <c r="G162" s="239">
        <v>0</v>
      </c>
      <c r="H162" s="240">
        <v>0</v>
      </c>
      <c r="J162" s="245"/>
      <c r="K162" s="245"/>
      <c r="L162" s="245"/>
    </row>
    <row r="163" spans="1:12" s="216" customFormat="1" ht="27" customHeight="1" x14ac:dyDescent="0.25">
      <c r="A163" s="584"/>
      <c r="B163" s="587"/>
      <c r="C163" s="590"/>
      <c r="D163" s="237" t="s">
        <v>9</v>
      </c>
      <c r="E163" s="238">
        <f t="shared" si="9"/>
        <v>415</v>
      </c>
      <c r="F163" s="239">
        <v>415</v>
      </c>
      <c r="G163" s="239">
        <v>0</v>
      </c>
      <c r="H163" s="240">
        <v>0</v>
      </c>
      <c r="J163" s="245"/>
      <c r="K163" s="245"/>
      <c r="L163" s="245"/>
    </row>
    <row r="164" spans="1:12" s="216" customFormat="1" ht="27.75" customHeight="1" x14ac:dyDescent="0.25">
      <c r="A164" s="584"/>
      <c r="B164" s="587"/>
      <c r="C164" s="590"/>
      <c r="D164" s="237" t="s">
        <v>10</v>
      </c>
      <c r="E164" s="238">
        <f t="shared" si="9"/>
        <v>0</v>
      </c>
      <c r="F164" s="239">
        <v>0</v>
      </c>
      <c r="G164" s="239">
        <v>0</v>
      </c>
      <c r="H164" s="240">
        <v>0</v>
      </c>
      <c r="J164" s="245"/>
      <c r="K164" s="245"/>
      <c r="L164" s="245"/>
    </row>
    <row r="165" spans="1:12" s="216" customFormat="1" ht="27.75" customHeight="1" thickBot="1" x14ac:dyDescent="0.3">
      <c r="A165" s="585"/>
      <c r="B165" s="588"/>
      <c r="C165" s="591"/>
      <c r="D165" s="241" t="s">
        <v>11</v>
      </c>
      <c r="E165" s="242">
        <f t="shared" si="9"/>
        <v>0</v>
      </c>
      <c r="F165" s="243">
        <v>0</v>
      </c>
      <c r="G165" s="243">
        <v>0</v>
      </c>
      <c r="H165" s="244">
        <v>0</v>
      </c>
      <c r="J165" s="245"/>
      <c r="K165" s="245"/>
      <c r="L165" s="245"/>
    </row>
    <row r="166" spans="1:12" s="1" customFormat="1" ht="27.75" customHeight="1" x14ac:dyDescent="0.25">
      <c r="A166" s="57"/>
      <c r="D166" s="122"/>
      <c r="J166" s="61"/>
      <c r="K166" s="61"/>
      <c r="L166" s="61"/>
    </row>
    <row r="167" spans="1:12" s="1" customFormat="1" ht="27.75" customHeight="1" x14ac:dyDescent="0.25">
      <c r="A167" s="57"/>
      <c r="D167" s="122"/>
      <c r="J167" s="61"/>
      <c r="K167" s="61"/>
      <c r="L167" s="61"/>
    </row>
    <row r="168" spans="1:12" s="1" customFormat="1" ht="27.75" customHeight="1" x14ac:dyDescent="0.25">
      <c r="A168" s="57"/>
      <c r="D168" s="122"/>
      <c r="J168" s="61"/>
      <c r="K168" s="61"/>
      <c r="L168" s="61"/>
    </row>
    <row r="169" spans="1:12" s="1" customFormat="1" ht="27.75" customHeight="1" x14ac:dyDescent="0.25">
      <c r="A169" s="57"/>
      <c r="D169" s="122"/>
      <c r="J169" s="61"/>
      <c r="K169" s="61"/>
      <c r="L169" s="61"/>
    </row>
    <row r="170" spans="1:12" s="1" customFormat="1" ht="27.75" customHeight="1" x14ac:dyDescent="0.25">
      <c r="A170" s="57"/>
      <c r="D170" s="122"/>
      <c r="J170" s="61"/>
      <c r="K170" s="61"/>
      <c r="L170" s="61"/>
    </row>
    <row r="171" spans="1:12" s="1" customFormat="1" ht="27.75" customHeight="1" x14ac:dyDescent="0.25">
      <c r="A171" s="57"/>
      <c r="D171" s="122"/>
      <c r="J171" s="61"/>
      <c r="K171" s="61"/>
      <c r="L171" s="61"/>
    </row>
    <row r="172" spans="1:12" s="1" customFormat="1" x14ac:dyDescent="0.25">
      <c r="A172" s="57"/>
      <c r="D172" s="122"/>
      <c r="J172" s="61"/>
      <c r="K172" s="61"/>
      <c r="L172" s="61"/>
    </row>
    <row r="173" spans="1:12" s="1" customFormat="1" x14ac:dyDescent="0.25">
      <c r="A173" s="57"/>
      <c r="D173" s="122"/>
      <c r="J173" s="61"/>
      <c r="K173" s="61"/>
      <c r="L173" s="61"/>
    </row>
    <row r="174" spans="1:12" s="1" customFormat="1" x14ac:dyDescent="0.25">
      <c r="A174" s="57"/>
      <c r="D174" s="122"/>
      <c r="J174" s="61"/>
      <c r="K174" s="61"/>
      <c r="L174" s="61"/>
    </row>
    <row r="175" spans="1:12" s="1" customFormat="1" x14ac:dyDescent="0.25">
      <c r="A175" s="57"/>
      <c r="D175" s="122"/>
      <c r="J175" s="61"/>
      <c r="K175" s="61"/>
      <c r="L175" s="61"/>
    </row>
    <row r="176" spans="1:12" s="1" customFormat="1" x14ac:dyDescent="0.25">
      <c r="A176" s="57"/>
      <c r="D176" s="122"/>
      <c r="J176" s="61"/>
      <c r="K176" s="61"/>
      <c r="L176" s="61"/>
    </row>
    <row r="177" spans="1:12" s="1" customFormat="1" x14ac:dyDescent="0.25">
      <c r="A177" s="57"/>
      <c r="D177" s="122"/>
      <c r="J177" s="61"/>
      <c r="K177" s="61"/>
      <c r="L177" s="61"/>
    </row>
    <row r="178" spans="1:12" s="1" customFormat="1" x14ac:dyDescent="0.25">
      <c r="A178" s="57"/>
      <c r="D178" s="122"/>
      <c r="J178" s="61"/>
      <c r="K178" s="61"/>
      <c r="L178" s="61"/>
    </row>
    <row r="179" spans="1:12" s="1" customFormat="1" x14ac:dyDescent="0.25">
      <c r="A179" s="57"/>
      <c r="D179" s="122"/>
      <c r="J179" s="61"/>
      <c r="K179" s="61"/>
      <c r="L179" s="61"/>
    </row>
    <row r="180" spans="1:12" s="1" customFormat="1" x14ac:dyDescent="0.25">
      <c r="A180" s="57"/>
      <c r="D180" s="122"/>
      <c r="J180" s="61"/>
      <c r="K180" s="61"/>
      <c r="L180" s="61"/>
    </row>
    <row r="181" spans="1:12" s="1" customFormat="1" x14ac:dyDescent="0.25">
      <c r="A181" s="57"/>
      <c r="D181" s="122"/>
      <c r="J181" s="61"/>
      <c r="K181" s="61"/>
      <c r="L181" s="61"/>
    </row>
    <row r="182" spans="1:12" s="1" customFormat="1" x14ac:dyDescent="0.25">
      <c r="A182" s="57"/>
      <c r="D182" s="122"/>
      <c r="J182" s="61"/>
      <c r="K182" s="61"/>
      <c r="L182" s="61"/>
    </row>
    <row r="183" spans="1:12" s="1" customFormat="1" x14ac:dyDescent="0.25">
      <c r="A183" s="57"/>
      <c r="D183" s="122"/>
      <c r="J183" s="61"/>
      <c r="K183" s="61"/>
      <c r="L183" s="61"/>
    </row>
    <row r="184" spans="1:12" s="1" customFormat="1" x14ac:dyDescent="0.25">
      <c r="A184" s="57"/>
      <c r="D184" s="122"/>
      <c r="J184" s="61"/>
      <c r="K184" s="61"/>
      <c r="L184" s="61"/>
    </row>
    <row r="185" spans="1:12" s="1" customFormat="1" x14ac:dyDescent="0.25">
      <c r="A185" s="57"/>
      <c r="D185" s="122"/>
      <c r="J185" s="61"/>
      <c r="K185" s="61"/>
      <c r="L185" s="61"/>
    </row>
    <row r="186" spans="1:12" s="1" customFormat="1" x14ac:dyDescent="0.25">
      <c r="A186" s="57"/>
      <c r="D186" s="122"/>
      <c r="J186" s="61"/>
      <c r="K186" s="61"/>
      <c r="L186" s="61"/>
    </row>
    <row r="187" spans="1:12" s="1" customFormat="1" x14ac:dyDescent="0.25">
      <c r="A187" s="57"/>
      <c r="D187" s="122"/>
      <c r="J187" s="61"/>
      <c r="K187" s="61"/>
      <c r="L187" s="61"/>
    </row>
    <row r="188" spans="1:12" s="1" customFormat="1" x14ac:dyDescent="0.25">
      <c r="A188" s="57"/>
      <c r="D188" s="122"/>
      <c r="J188" s="61"/>
      <c r="K188" s="61"/>
      <c r="L188" s="61"/>
    </row>
    <row r="189" spans="1:12" s="1" customFormat="1" x14ac:dyDescent="0.25">
      <c r="A189" s="57"/>
      <c r="D189" s="122"/>
      <c r="J189" s="61"/>
      <c r="K189" s="61"/>
      <c r="L189" s="61"/>
    </row>
    <row r="190" spans="1:12" s="1" customFormat="1" x14ac:dyDescent="0.25">
      <c r="A190" s="57"/>
      <c r="D190" s="122"/>
      <c r="J190" s="61"/>
      <c r="K190" s="61"/>
      <c r="L190" s="61"/>
    </row>
    <row r="191" spans="1:12" s="1" customFormat="1" x14ac:dyDescent="0.25">
      <c r="A191" s="57"/>
      <c r="D191" s="122"/>
      <c r="J191" s="61"/>
      <c r="K191" s="61"/>
      <c r="L191" s="61"/>
    </row>
    <row r="192" spans="1:12" s="1" customFormat="1" x14ac:dyDescent="0.25">
      <c r="A192" s="57"/>
      <c r="D192" s="122"/>
      <c r="J192" s="61"/>
      <c r="K192" s="61"/>
      <c r="L192" s="61"/>
    </row>
    <row r="193" spans="1:12" s="1" customFormat="1" x14ac:dyDescent="0.25">
      <c r="A193" s="57"/>
      <c r="D193" s="122"/>
      <c r="J193" s="61"/>
      <c r="K193" s="61"/>
      <c r="L193" s="61"/>
    </row>
    <row r="194" spans="1:12" s="1" customFormat="1" x14ac:dyDescent="0.25">
      <c r="A194" s="57"/>
      <c r="D194" s="122"/>
      <c r="J194" s="61"/>
      <c r="K194" s="61"/>
      <c r="L194" s="61"/>
    </row>
    <row r="195" spans="1:12" s="1" customFormat="1" x14ac:dyDescent="0.25">
      <c r="A195" s="57"/>
      <c r="D195" s="122"/>
      <c r="J195" s="61"/>
      <c r="K195" s="61"/>
      <c r="L195" s="61"/>
    </row>
    <row r="196" spans="1:12" s="1" customFormat="1" x14ac:dyDescent="0.25">
      <c r="A196" s="57"/>
      <c r="D196" s="122"/>
      <c r="J196" s="61"/>
      <c r="K196" s="61"/>
      <c r="L196" s="61"/>
    </row>
    <row r="197" spans="1:12" s="1" customFormat="1" x14ac:dyDescent="0.25">
      <c r="A197" s="57"/>
      <c r="D197" s="122"/>
      <c r="J197" s="61"/>
      <c r="K197" s="61"/>
      <c r="L197" s="61"/>
    </row>
    <row r="198" spans="1:12" s="1" customFormat="1" x14ac:dyDescent="0.25">
      <c r="A198" s="57"/>
      <c r="D198" s="122"/>
      <c r="J198" s="61"/>
      <c r="K198" s="61"/>
      <c r="L198" s="61"/>
    </row>
    <row r="199" spans="1:12" s="1" customFormat="1" x14ac:dyDescent="0.25">
      <c r="A199" s="57"/>
      <c r="D199" s="122"/>
      <c r="J199" s="61"/>
      <c r="K199" s="61"/>
      <c r="L199" s="61"/>
    </row>
    <row r="200" spans="1:12" s="1" customFormat="1" x14ac:dyDescent="0.25">
      <c r="A200" s="57"/>
      <c r="D200" s="122"/>
      <c r="J200" s="61"/>
      <c r="K200" s="61"/>
      <c r="L200" s="61"/>
    </row>
    <row r="201" spans="1:12" s="1" customFormat="1" x14ac:dyDescent="0.25">
      <c r="A201" s="57"/>
      <c r="D201" s="122"/>
      <c r="J201" s="61"/>
      <c r="K201" s="61"/>
      <c r="L201" s="61"/>
    </row>
    <row r="202" spans="1:12" s="1" customFormat="1" x14ac:dyDescent="0.25">
      <c r="A202" s="57"/>
      <c r="D202" s="122"/>
      <c r="J202" s="61"/>
      <c r="K202" s="61"/>
      <c r="L202" s="61"/>
    </row>
    <row r="203" spans="1:12" s="1" customFormat="1" x14ac:dyDescent="0.25">
      <c r="A203" s="57"/>
      <c r="D203" s="122"/>
      <c r="J203" s="61"/>
      <c r="K203" s="61"/>
      <c r="L203" s="61"/>
    </row>
    <row r="204" spans="1:12" s="1" customFormat="1" x14ac:dyDescent="0.25">
      <c r="A204" s="57"/>
      <c r="D204" s="122"/>
      <c r="J204" s="61"/>
      <c r="K204" s="61"/>
      <c r="L204" s="61"/>
    </row>
    <row r="205" spans="1:12" s="1" customFormat="1" x14ac:dyDescent="0.25">
      <c r="A205" s="57"/>
      <c r="D205" s="122"/>
      <c r="J205" s="61"/>
      <c r="K205" s="61"/>
      <c r="L205" s="61"/>
    </row>
    <row r="206" spans="1:12" s="1" customFormat="1" x14ac:dyDescent="0.25">
      <c r="A206" s="57"/>
      <c r="D206" s="122"/>
      <c r="J206" s="61"/>
      <c r="K206" s="61"/>
      <c r="L206" s="61"/>
    </row>
    <row r="207" spans="1:12" s="1" customFormat="1" x14ac:dyDescent="0.25">
      <c r="A207" s="57"/>
      <c r="D207" s="122"/>
      <c r="J207" s="61"/>
      <c r="K207" s="61"/>
      <c r="L207" s="61"/>
    </row>
    <row r="208" spans="1:12" s="1" customFormat="1" x14ac:dyDescent="0.25">
      <c r="A208" s="57"/>
      <c r="D208" s="122"/>
      <c r="J208" s="61"/>
      <c r="K208" s="61"/>
      <c r="L208" s="61"/>
    </row>
    <row r="209" spans="1:12" s="1" customFormat="1" x14ac:dyDescent="0.25">
      <c r="A209" s="57"/>
      <c r="D209" s="122"/>
      <c r="J209" s="61"/>
      <c r="K209" s="61"/>
      <c r="L209" s="61"/>
    </row>
    <row r="210" spans="1:12" s="1" customFormat="1" x14ac:dyDescent="0.25">
      <c r="A210" s="57"/>
      <c r="D210" s="122"/>
      <c r="J210" s="61"/>
      <c r="K210" s="61"/>
      <c r="L210" s="61"/>
    </row>
    <row r="211" spans="1:12" s="1" customFormat="1" x14ac:dyDescent="0.25">
      <c r="A211" s="57"/>
      <c r="D211" s="122"/>
      <c r="J211" s="61"/>
      <c r="K211" s="61"/>
      <c r="L211" s="61"/>
    </row>
    <row r="212" spans="1:12" s="1" customFormat="1" x14ac:dyDescent="0.25">
      <c r="A212" s="57"/>
      <c r="D212" s="122"/>
      <c r="J212" s="61"/>
      <c r="K212" s="61"/>
      <c r="L212" s="61"/>
    </row>
    <row r="213" spans="1:12" s="1" customFormat="1" x14ac:dyDescent="0.25">
      <c r="A213" s="57"/>
      <c r="D213" s="122"/>
      <c r="J213" s="61"/>
      <c r="K213" s="61"/>
      <c r="L213" s="61"/>
    </row>
    <row r="214" spans="1:12" s="1" customFormat="1" x14ac:dyDescent="0.25">
      <c r="A214" s="57"/>
      <c r="D214" s="122"/>
      <c r="J214" s="61"/>
      <c r="K214" s="61"/>
      <c r="L214" s="61"/>
    </row>
    <row r="215" spans="1:12" s="1" customFormat="1" x14ac:dyDescent="0.25">
      <c r="A215" s="57"/>
      <c r="D215" s="122"/>
      <c r="J215" s="61"/>
      <c r="K215" s="61"/>
      <c r="L215" s="61"/>
    </row>
    <row r="216" spans="1:12" s="1" customFormat="1" x14ac:dyDescent="0.25">
      <c r="A216" s="57"/>
      <c r="D216" s="122"/>
      <c r="J216" s="61"/>
      <c r="K216" s="61"/>
      <c r="L216" s="61"/>
    </row>
    <row r="217" spans="1:12" s="1" customFormat="1" x14ac:dyDescent="0.25">
      <c r="A217" s="57"/>
      <c r="D217" s="122"/>
      <c r="J217" s="61"/>
      <c r="K217" s="61"/>
      <c r="L217" s="61"/>
    </row>
    <row r="218" spans="1:12" s="1" customFormat="1" x14ac:dyDescent="0.25">
      <c r="A218" s="57"/>
      <c r="D218" s="122"/>
      <c r="J218" s="61"/>
      <c r="K218" s="61"/>
      <c r="L218" s="61"/>
    </row>
    <row r="219" spans="1:12" s="1" customFormat="1" x14ac:dyDescent="0.25">
      <c r="A219" s="57"/>
      <c r="D219" s="122"/>
      <c r="J219" s="61"/>
      <c r="K219" s="61"/>
      <c r="L219" s="61"/>
    </row>
    <row r="220" spans="1:12" s="1" customFormat="1" x14ac:dyDescent="0.25">
      <c r="A220" s="57"/>
      <c r="D220" s="122"/>
      <c r="J220" s="61"/>
      <c r="K220" s="61"/>
      <c r="L220" s="61"/>
    </row>
    <row r="221" spans="1:12" s="1" customFormat="1" x14ac:dyDescent="0.25">
      <c r="A221" s="57"/>
      <c r="D221" s="122"/>
      <c r="J221" s="61"/>
      <c r="K221" s="61"/>
      <c r="L221" s="61"/>
    </row>
    <row r="222" spans="1:12" s="1" customFormat="1" x14ac:dyDescent="0.25">
      <c r="A222" s="57"/>
      <c r="D222" s="122"/>
      <c r="J222" s="61"/>
      <c r="K222" s="61"/>
      <c r="L222" s="61"/>
    </row>
    <row r="223" spans="1:12" s="1" customFormat="1" x14ac:dyDescent="0.25">
      <c r="A223" s="57"/>
      <c r="D223" s="122"/>
      <c r="J223" s="61"/>
      <c r="K223" s="61"/>
      <c r="L223" s="61"/>
    </row>
    <row r="224" spans="1:12" s="1" customFormat="1" x14ac:dyDescent="0.25">
      <c r="A224" s="57"/>
      <c r="D224" s="122"/>
      <c r="J224" s="61"/>
      <c r="K224" s="61"/>
      <c r="L224" s="61"/>
    </row>
    <row r="225" spans="1:12" s="1" customFormat="1" x14ac:dyDescent="0.25">
      <c r="A225" s="57"/>
      <c r="D225" s="122"/>
      <c r="J225" s="61"/>
      <c r="K225" s="61"/>
      <c r="L225" s="61"/>
    </row>
    <row r="226" spans="1:12" s="1" customFormat="1" x14ac:dyDescent="0.25">
      <c r="A226" s="57"/>
      <c r="D226" s="122"/>
      <c r="J226" s="61"/>
      <c r="K226" s="61"/>
      <c r="L226" s="61"/>
    </row>
    <row r="227" spans="1:12" s="1" customFormat="1" x14ac:dyDescent="0.25">
      <c r="A227" s="57"/>
      <c r="D227" s="122"/>
      <c r="J227" s="61"/>
      <c r="K227" s="61"/>
      <c r="L227" s="61"/>
    </row>
    <row r="228" spans="1:12" s="1" customFormat="1" x14ac:dyDescent="0.25">
      <c r="A228" s="57"/>
      <c r="D228" s="122"/>
      <c r="J228" s="61"/>
      <c r="K228" s="61"/>
      <c r="L228" s="61"/>
    </row>
    <row r="229" spans="1:12" s="1" customFormat="1" x14ac:dyDescent="0.25">
      <c r="A229" s="57"/>
      <c r="D229" s="122"/>
      <c r="J229" s="61"/>
      <c r="K229" s="61"/>
      <c r="L229" s="61"/>
    </row>
    <row r="230" spans="1:12" s="1" customFormat="1" x14ac:dyDescent="0.25">
      <c r="A230" s="57"/>
      <c r="D230" s="122"/>
      <c r="J230" s="61"/>
      <c r="K230" s="61"/>
      <c r="L230" s="61"/>
    </row>
    <row r="231" spans="1:12" s="1" customFormat="1" x14ac:dyDescent="0.25">
      <c r="A231" s="57"/>
      <c r="D231" s="122"/>
      <c r="J231" s="61"/>
      <c r="K231" s="61"/>
      <c r="L231" s="61"/>
    </row>
    <row r="232" spans="1:12" s="1" customFormat="1" x14ac:dyDescent="0.25">
      <c r="A232" s="57"/>
      <c r="D232" s="122"/>
      <c r="J232" s="61"/>
      <c r="K232" s="61"/>
      <c r="L232" s="61"/>
    </row>
    <row r="233" spans="1:12" s="1" customFormat="1" x14ac:dyDescent="0.25">
      <c r="A233" s="57"/>
      <c r="D233" s="122"/>
      <c r="J233" s="61"/>
      <c r="K233" s="61"/>
      <c r="L233" s="61"/>
    </row>
    <row r="234" spans="1:12" s="1" customFormat="1" x14ac:dyDescent="0.25">
      <c r="A234" s="57"/>
      <c r="D234" s="122"/>
      <c r="J234" s="61"/>
      <c r="K234" s="61"/>
      <c r="L234" s="61"/>
    </row>
    <row r="235" spans="1:12" s="1" customFormat="1" x14ac:dyDescent="0.25">
      <c r="A235" s="57"/>
      <c r="D235" s="122"/>
      <c r="J235" s="61"/>
      <c r="K235" s="61"/>
      <c r="L235" s="61"/>
    </row>
    <row r="236" spans="1:12" s="1" customFormat="1" x14ac:dyDescent="0.25">
      <c r="A236" s="57"/>
      <c r="D236" s="122"/>
      <c r="J236" s="61"/>
      <c r="K236" s="61"/>
      <c r="L236" s="61"/>
    </row>
    <row r="237" spans="1:12" s="1" customFormat="1" x14ac:dyDescent="0.25">
      <c r="A237" s="57"/>
      <c r="D237" s="122"/>
      <c r="J237" s="61"/>
      <c r="K237" s="61"/>
      <c r="L237" s="61"/>
    </row>
    <row r="238" spans="1:12" s="1" customFormat="1" x14ac:dyDescent="0.25">
      <c r="A238" s="57"/>
      <c r="D238" s="122"/>
      <c r="J238" s="61"/>
      <c r="K238" s="61"/>
      <c r="L238" s="61"/>
    </row>
    <row r="239" spans="1:12" s="1" customFormat="1" x14ac:dyDescent="0.25">
      <c r="A239" s="57"/>
      <c r="D239" s="122"/>
      <c r="J239" s="61"/>
      <c r="K239" s="61"/>
      <c r="L239" s="61"/>
    </row>
    <row r="240" spans="1:12" s="1" customFormat="1" x14ac:dyDescent="0.25">
      <c r="A240" s="57"/>
      <c r="D240" s="122"/>
      <c r="J240" s="61"/>
      <c r="K240" s="61"/>
      <c r="L240" s="61"/>
    </row>
    <row r="241" spans="1:12" s="1" customFormat="1" x14ac:dyDescent="0.25">
      <c r="A241" s="57"/>
      <c r="D241" s="122"/>
      <c r="J241" s="61"/>
      <c r="K241" s="61"/>
      <c r="L241" s="61"/>
    </row>
    <row r="242" spans="1:12" s="1" customFormat="1" x14ac:dyDescent="0.25">
      <c r="A242" s="57"/>
      <c r="D242" s="122"/>
      <c r="J242" s="61"/>
      <c r="K242" s="61"/>
      <c r="L242" s="61"/>
    </row>
    <row r="243" spans="1:12" s="1" customFormat="1" x14ac:dyDescent="0.25">
      <c r="A243" s="57"/>
      <c r="D243" s="122"/>
      <c r="J243" s="61"/>
      <c r="K243" s="61"/>
      <c r="L243" s="61"/>
    </row>
    <row r="244" spans="1:12" s="1" customFormat="1" x14ac:dyDescent="0.25">
      <c r="A244" s="57"/>
      <c r="D244" s="122"/>
      <c r="J244" s="61"/>
      <c r="K244" s="61"/>
      <c r="L244" s="61"/>
    </row>
    <row r="245" spans="1:12" s="1" customFormat="1" x14ac:dyDescent="0.25">
      <c r="A245" s="57"/>
      <c r="D245" s="122"/>
      <c r="J245" s="61"/>
      <c r="K245" s="61"/>
      <c r="L245" s="61"/>
    </row>
    <row r="246" spans="1:12" s="1" customFormat="1" x14ac:dyDescent="0.25">
      <c r="A246" s="57"/>
      <c r="D246" s="122"/>
      <c r="J246" s="61"/>
      <c r="K246" s="61"/>
      <c r="L246" s="61"/>
    </row>
    <row r="247" spans="1:12" s="1" customFormat="1" x14ac:dyDescent="0.25">
      <c r="A247" s="57"/>
      <c r="D247" s="122"/>
      <c r="J247" s="61"/>
      <c r="K247" s="61"/>
      <c r="L247" s="61"/>
    </row>
    <row r="248" spans="1:12" s="1" customFormat="1" x14ac:dyDescent="0.25">
      <c r="A248" s="57"/>
      <c r="D248" s="122"/>
      <c r="J248" s="61"/>
      <c r="K248" s="61"/>
      <c r="L248" s="61"/>
    </row>
    <row r="249" spans="1:12" s="1" customFormat="1" x14ac:dyDescent="0.25">
      <c r="A249" s="57"/>
      <c r="D249" s="122"/>
      <c r="J249" s="61"/>
      <c r="K249" s="61"/>
      <c r="L249" s="61"/>
    </row>
    <row r="250" spans="1:12" s="1" customFormat="1" x14ac:dyDescent="0.25">
      <c r="A250" s="57"/>
      <c r="D250" s="122"/>
      <c r="J250" s="61"/>
      <c r="K250" s="61"/>
      <c r="L250" s="61"/>
    </row>
    <row r="251" spans="1:12" s="1" customFormat="1" x14ac:dyDescent="0.25">
      <c r="A251" s="57"/>
      <c r="D251" s="122"/>
      <c r="J251" s="61"/>
      <c r="K251" s="61"/>
      <c r="L251" s="61"/>
    </row>
    <row r="252" spans="1:12" s="1" customFormat="1" x14ac:dyDescent="0.25">
      <c r="A252" s="57"/>
      <c r="D252" s="122"/>
      <c r="J252" s="61"/>
      <c r="K252" s="61"/>
      <c r="L252" s="61"/>
    </row>
    <row r="253" spans="1:12" s="1" customFormat="1" x14ac:dyDescent="0.25">
      <c r="A253" s="57"/>
      <c r="D253" s="122"/>
      <c r="J253" s="61"/>
      <c r="K253" s="61"/>
      <c r="L253" s="61"/>
    </row>
    <row r="254" spans="1:12" s="1" customFormat="1" x14ac:dyDescent="0.25">
      <c r="A254" s="57"/>
      <c r="D254" s="122"/>
      <c r="J254" s="61"/>
      <c r="K254" s="61"/>
      <c r="L254" s="61"/>
    </row>
    <row r="255" spans="1:12" s="1" customFormat="1" x14ac:dyDescent="0.25">
      <c r="A255" s="57"/>
      <c r="D255" s="122"/>
      <c r="J255" s="61"/>
      <c r="K255" s="61"/>
      <c r="L255" s="61"/>
    </row>
    <row r="256" spans="1:12" s="1" customFormat="1" x14ac:dyDescent="0.25">
      <c r="A256" s="57"/>
      <c r="D256" s="122"/>
      <c r="J256" s="61"/>
      <c r="K256" s="61"/>
      <c r="L256" s="61"/>
    </row>
    <row r="257" spans="1:12" s="1" customFormat="1" x14ac:dyDescent="0.25">
      <c r="A257" s="57"/>
      <c r="D257" s="122"/>
      <c r="J257" s="61"/>
      <c r="K257" s="61"/>
      <c r="L257" s="61"/>
    </row>
    <row r="258" spans="1:12" s="1" customFormat="1" x14ac:dyDescent="0.25">
      <c r="A258" s="57"/>
      <c r="D258" s="122"/>
      <c r="J258" s="61"/>
      <c r="K258" s="61"/>
      <c r="L258" s="61"/>
    </row>
    <row r="259" spans="1:12" s="1" customFormat="1" x14ac:dyDescent="0.25">
      <c r="A259" s="57"/>
      <c r="D259" s="122"/>
      <c r="J259" s="61"/>
      <c r="K259" s="61"/>
      <c r="L259" s="61"/>
    </row>
    <row r="260" spans="1:12" s="1" customFormat="1" x14ac:dyDescent="0.25">
      <c r="A260" s="57"/>
      <c r="D260" s="122"/>
      <c r="J260" s="61"/>
      <c r="K260" s="61"/>
      <c r="L260" s="61"/>
    </row>
    <row r="261" spans="1:12" s="1" customFormat="1" x14ac:dyDescent="0.25">
      <c r="A261" s="57"/>
      <c r="D261" s="122"/>
      <c r="J261" s="61"/>
      <c r="K261" s="61"/>
      <c r="L261" s="61"/>
    </row>
    <row r="262" spans="1:12" s="1" customFormat="1" x14ac:dyDescent="0.25">
      <c r="A262" s="57"/>
      <c r="D262" s="122"/>
      <c r="J262" s="61"/>
      <c r="K262" s="61"/>
      <c r="L262" s="61"/>
    </row>
    <row r="263" spans="1:12" s="1" customFormat="1" x14ac:dyDescent="0.25">
      <c r="A263" s="57"/>
      <c r="D263" s="122"/>
      <c r="J263" s="61"/>
      <c r="K263" s="61"/>
      <c r="L263" s="61"/>
    </row>
    <row r="264" spans="1:12" s="1" customFormat="1" x14ac:dyDescent="0.25">
      <c r="A264" s="57"/>
      <c r="D264" s="122"/>
      <c r="J264" s="61"/>
      <c r="K264" s="61"/>
      <c r="L264" s="61"/>
    </row>
    <row r="265" spans="1:12" s="1" customFormat="1" x14ac:dyDescent="0.25">
      <c r="A265" s="57"/>
      <c r="D265" s="122"/>
      <c r="J265" s="61"/>
      <c r="K265" s="61"/>
      <c r="L265" s="61"/>
    </row>
    <row r="266" spans="1:12" s="1" customFormat="1" x14ac:dyDescent="0.25">
      <c r="A266" s="57"/>
      <c r="D266" s="122"/>
      <c r="J266" s="61"/>
      <c r="K266" s="61"/>
      <c r="L266" s="61"/>
    </row>
    <row r="267" spans="1:12" s="1" customFormat="1" x14ac:dyDescent="0.25">
      <c r="A267" s="57"/>
      <c r="D267" s="122"/>
      <c r="J267" s="61"/>
      <c r="K267" s="61"/>
      <c r="L267" s="61"/>
    </row>
    <row r="268" spans="1:12" s="1" customFormat="1" x14ac:dyDescent="0.25">
      <c r="A268" s="57"/>
      <c r="D268" s="122"/>
      <c r="J268" s="61"/>
      <c r="K268" s="61"/>
      <c r="L268" s="61"/>
    </row>
    <row r="269" spans="1:12" s="1" customFormat="1" x14ac:dyDescent="0.25">
      <c r="A269" s="57"/>
      <c r="D269" s="122"/>
      <c r="J269" s="61"/>
      <c r="K269" s="61"/>
      <c r="L269" s="61"/>
    </row>
    <row r="270" spans="1:12" s="1" customFormat="1" x14ac:dyDescent="0.25">
      <c r="A270" s="57"/>
      <c r="D270" s="122"/>
      <c r="J270" s="61"/>
      <c r="K270" s="61"/>
      <c r="L270" s="61"/>
    </row>
    <row r="271" spans="1:12" s="1" customFormat="1" x14ac:dyDescent="0.25">
      <c r="A271" s="57"/>
      <c r="D271" s="122"/>
      <c r="J271" s="61"/>
      <c r="K271" s="61"/>
      <c r="L271" s="61"/>
    </row>
    <row r="272" spans="1:12" s="1" customFormat="1" x14ac:dyDescent="0.25">
      <c r="A272" s="57"/>
      <c r="D272" s="122"/>
      <c r="J272" s="61"/>
      <c r="K272" s="61"/>
      <c r="L272" s="61"/>
    </row>
    <row r="273" spans="1:12" s="1" customFormat="1" x14ac:dyDescent="0.25">
      <c r="A273" s="57"/>
      <c r="D273" s="122"/>
      <c r="J273" s="61"/>
      <c r="K273" s="61"/>
      <c r="L273" s="61"/>
    </row>
    <row r="274" spans="1:12" s="1" customFormat="1" x14ac:dyDescent="0.25">
      <c r="A274" s="57"/>
      <c r="D274" s="122"/>
      <c r="J274" s="61"/>
      <c r="K274" s="61"/>
      <c r="L274" s="61"/>
    </row>
    <row r="275" spans="1:12" s="1" customFormat="1" x14ac:dyDescent="0.25">
      <c r="A275" s="57"/>
      <c r="D275" s="122"/>
      <c r="J275" s="61"/>
      <c r="K275" s="61"/>
      <c r="L275" s="61"/>
    </row>
    <row r="276" spans="1:12" s="1" customFormat="1" x14ac:dyDescent="0.25">
      <c r="A276" s="57"/>
      <c r="D276" s="122"/>
      <c r="J276" s="61"/>
      <c r="K276" s="61"/>
      <c r="L276" s="61"/>
    </row>
    <row r="277" spans="1:12" s="1" customFormat="1" x14ac:dyDescent="0.25">
      <c r="A277" s="57"/>
      <c r="D277" s="122"/>
      <c r="J277" s="61"/>
      <c r="K277" s="61"/>
      <c r="L277" s="61"/>
    </row>
    <row r="278" spans="1:12" s="1" customFormat="1" x14ac:dyDescent="0.25">
      <c r="A278" s="57"/>
      <c r="D278" s="122"/>
      <c r="J278" s="61"/>
      <c r="K278" s="61"/>
      <c r="L278" s="61"/>
    </row>
  </sheetData>
  <mergeCells count="104">
    <mergeCell ref="A156:A160"/>
    <mergeCell ref="B156:B160"/>
    <mergeCell ref="C156:C160"/>
    <mergeCell ref="A161:A165"/>
    <mergeCell ref="B161:B165"/>
    <mergeCell ref="C161:C165"/>
    <mergeCell ref="A146:A150"/>
    <mergeCell ref="B146:B150"/>
    <mergeCell ref="C146:C150"/>
    <mergeCell ref="A151:A155"/>
    <mergeCell ref="B151:B155"/>
    <mergeCell ref="C151:C155"/>
    <mergeCell ref="A131:A135"/>
    <mergeCell ref="B131:B135"/>
    <mergeCell ref="C131:C135"/>
    <mergeCell ref="A141:A145"/>
    <mergeCell ref="B141:B145"/>
    <mergeCell ref="C141:C145"/>
    <mergeCell ref="A136:A140"/>
    <mergeCell ref="B136:B140"/>
    <mergeCell ref="C136:C140"/>
    <mergeCell ref="A121:A125"/>
    <mergeCell ref="B121:B125"/>
    <mergeCell ref="C121:C125"/>
    <mergeCell ref="A126:A130"/>
    <mergeCell ref="B126:B130"/>
    <mergeCell ref="C126:C130"/>
    <mergeCell ref="A111:A115"/>
    <mergeCell ref="B111:B115"/>
    <mergeCell ref="C111:C115"/>
    <mergeCell ref="A116:A120"/>
    <mergeCell ref="B116:B120"/>
    <mergeCell ref="C116:C120"/>
    <mergeCell ref="A101:A105"/>
    <mergeCell ref="B101:B105"/>
    <mergeCell ref="C101:C105"/>
    <mergeCell ref="A106:A110"/>
    <mergeCell ref="B106:B110"/>
    <mergeCell ref="C106:C110"/>
    <mergeCell ref="A91:A95"/>
    <mergeCell ref="B91:B95"/>
    <mergeCell ref="C91:C95"/>
    <mergeCell ref="A96:A100"/>
    <mergeCell ref="B96:B100"/>
    <mergeCell ref="C96:C100"/>
    <mergeCell ref="A81:A85"/>
    <mergeCell ref="B81:B85"/>
    <mergeCell ref="C81:C85"/>
    <mergeCell ref="A86:A90"/>
    <mergeCell ref="B86:B90"/>
    <mergeCell ref="C86:C90"/>
    <mergeCell ref="A71:A75"/>
    <mergeCell ref="B71:B75"/>
    <mergeCell ref="C71:C75"/>
    <mergeCell ref="A76:A80"/>
    <mergeCell ref="B76:B80"/>
    <mergeCell ref="C76:C80"/>
    <mergeCell ref="A61:A65"/>
    <mergeCell ref="B61:B65"/>
    <mergeCell ref="C61:C65"/>
    <mergeCell ref="A66:A70"/>
    <mergeCell ref="B66:B70"/>
    <mergeCell ref="C66:C70"/>
    <mergeCell ref="A51:A55"/>
    <mergeCell ref="B51:B55"/>
    <mergeCell ref="C51:C55"/>
    <mergeCell ref="A56:A60"/>
    <mergeCell ref="B56:B60"/>
    <mergeCell ref="C56:C60"/>
    <mergeCell ref="A36:A40"/>
    <mergeCell ref="B36:B40"/>
    <mergeCell ref="C36:C40"/>
    <mergeCell ref="A46:A50"/>
    <mergeCell ref="B46:B50"/>
    <mergeCell ref="C46:C50"/>
    <mergeCell ref="A41:A45"/>
    <mergeCell ref="B41:B45"/>
    <mergeCell ref="C41:C45"/>
    <mergeCell ref="A26:A30"/>
    <mergeCell ref="B26:B30"/>
    <mergeCell ref="C26:C30"/>
    <mergeCell ref="A31:A35"/>
    <mergeCell ref="B31:B35"/>
    <mergeCell ref="C31:C35"/>
    <mergeCell ref="A16:A20"/>
    <mergeCell ref="B16:B20"/>
    <mergeCell ref="C16:C20"/>
    <mergeCell ref="A21:A25"/>
    <mergeCell ref="B21:B25"/>
    <mergeCell ref="C21:C25"/>
    <mergeCell ref="A6:A10"/>
    <mergeCell ref="B6:B10"/>
    <mergeCell ref="C6:C10"/>
    <mergeCell ref="A11:A15"/>
    <mergeCell ref="B11:B15"/>
    <mergeCell ref="C11:C15"/>
    <mergeCell ref="C1:H1"/>
    <mergeCell ref="B2:H2"/>
    <mergeCell ref="A3:A4"/>
    <mergeCell ref="B3:B4"/>
    <mergeCell ref="C3:C4"/>
    <mergeCell ref="D3:D4"/>
    <mergeCell ref="E3:E4"/>
    <mergeCell ref="F3:H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8"/>
  <sheetViews>
    <sheetView topLeftCell="A7" workbookViewId="0">
      <selection activeCell="F18" sqref="F18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7" width="17.140625" customWidth="1"/>
    <col min="8" max="8" width="14.5703125" customWidth="1"/>
  </cols>
  <sheetData>
    <row r="1" spans="1:8" s="246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8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8" s="1" customFormat="1" ht="74.25" customHeight="1" thickBot="1" x14ac:dyDescent="0.3">
      <c r="A3" s="452" t="s">
        <v>0</v>
      </c>
      <c r="B3" s="454" t="s">
        <v>1</v>
      </c>
      <c r="C3" s="454" t="s">
        <v>2</v>
      </c>
      <c r="D3" s="518" t="s">
        <v>3</v>
      </c>
      <c r="E3" s="454" t="s">
        <v>4</v>
      </c>
      <c r="F3" s="458" t="s">
        <v>5</v>
      </c>
      <c r="G3" s="459"/>
      <c r="H3" s="460"/>
    </row>
    <row r="4" spans="1:8" s="1" customFormat="1" ht="15.75" thickBot="1" x14ac:dyDescent="0.3">
      <c r="A4" s="453"/>
      <c r="B4" s="455"/>
      <c r="C4" s="455"/>
      <c r="D4" s="519"/>
      <c r="E4" s="455"/>
      <c r="F4" s="2" t="s">
        <v>41</v>
      </c>
      <c r="G4" s="2" t="s">
        <v>33</v>
      </c>
      <c r="H4" s="2" t="s">
        <v>42</v>
      </c>
    </row>
    <row r="5" spans="1:8" s="1" customFormat="1" ht="15.75" thickBot="1" x14ac:dyDescent="0.3">
      <c r="A5" s="56"/>
      <c r="B5" s="3">
        <v>1</v>
      </c>
      <c r="C5" s="3">
        <v>2</v>
      </c>
      <c r="D5" s="121">
        <v>3</v>
      </c>
      <c r="E5" s="4">
        <v>4</v>
      </c>
      <c r="F5" s="4">
        <v>5</v>
      </c>
      <c r="G5" s="4">
        <v>6</v>
      </c>
      <c r="H5" s="4">
        <v>7</v>
      </c>
    </row>
    <row r="6" spans="1:8" s="1" customFormat="1" ht="16.5" customHeight="1" x14ac:dyDescent="0.25">
      <c r="A6" s="461"/>
      <c r="B6" s="464" t="s">
        <v>6</v>
      </c>
      <c r="C6" s="467" t="s">
        <v>25</v>
      </c>
      <c r="D6" s="120" t="s">
        <v>7</v>
      </c>
      <c r="E6" s="73">
        <f t="shared" ref="E6:E46" si="0">F6+G6+H6</f>
        <v>578261.75144000014</v>
      </c>
      <c r="F6" s="74">
        <f>F7+F8+F9+F10</f>
        <v>204452.54600000003</v>
      </c>
      <c r="G6" s="74">
        <f>G7+G8+G9+G10</f>
        <v>181527.00544000004</v>
      </c>
      <c r="H6" s="75">
        <f>H7+H8+H9+H10</f>
        <v>192282.20000000004</v>
      </c>
    </row>
    <row r="7" spans="1:8" s="1" customFormat="1" ht="28.5" x14ac:dyDescent="0.25">
      <c r="A7" s="462"/>
      <c r="B7" s="465"/>
      <c r="C7" s="468"/>
      <c r="D7" s="109" t="s">
        <v>8</v>
      </c>
      <c r="E7" s="76">
        <f t="shared" si="0"/>
        <v>95886.399999999994</v>
      </c>
      <c r="F7" s="76">
        <f>F12+F142+F47</f>
        <v>35882.399999999994</v>
      </c>
      <c r="G7" s="76">
        <f>G12+G142+G47</f>
        <v>29217.399999999998</v>
      </c>
      <c r="H7" s="77">
        <f>H12+H142+H47</f>
        <v>30786.6</v>
      </c>
    </row>
    <row r="8" spans="1:8" s="1" customFormat="1" ht="28.5" x14ac:dyDescent="0.25">
      <c r="A8" s="462"/>
      <c r="B8" s="465"/>
      <c r="C8" s="468"/>
      <c r="D8" s="109" t="s">
        <v>9</v>
      </c>
      <c r="E8" s="76">
        <f t="shared" si="0"/>
        <v>412483.89611000009</v>
      </c>
      <c r="F8" s="76">
        <f t="shared" ref="F8:H10" si="1">F13+F48+F143</f>
        <v>143297.58995000002</v>
      </c>
      <c r="G8" s="76">
        <f t="shared" si="1"/>
        <v>132955.27216000002</v>
      </c>
      <c r="H8" s="77">
        <f t="shared" si="1"/>
        <v>136231.03400000001</v>
      </c>
    </row>
    <row r="9" spans="1:8" s="1" customFormat="1" ht="28.5" x14ac:dyDescent="0.25">
      <c r="A9" s="462"/>
      <c r="B9" s="465"/>
      <c r="C9" s="468"/>
      <c r="D9" s="109" t="s">
        <v>10</v>
      </c>
      <c r="E9" s="76">
        <f t="shared" si="0"/>
        <v>62980.355330000006</v>
      </c>
      <c r="F9" s="76">
        <f t="shared" si="1"/>
        <v>22968.856050000002</v>
      </c>
      <c r="G9" s="76">
        <f t="shared" si="1"/>
        <v>17050.633280000002</v>
      </c>
      <c r="H9" s="77">
        <f t="shared" si="1"/>
        <v>22960.865999999998</v>
      </c>
    </row>
    <row r="10" spans="1:8" s="1" customFormat="1" ht="37.5" customHeight="1" thickBot="1" x14ac:dyDescent="0.3">
      <c r="A10" s="463"/>
      <c r="B10" s="466"/>
      <c r="C10" s="469"/>
      <c r="D10" s="110" t="s">
        <v>11</v>
      </c>
      <c r="E10" s="78">
        <f t="shared" si="0"/>
        <v>6911.1</v>
      </c>
      <c r="F10" s="79">
        <f t="shared" si="1"/>
        <v>2303.7000000000003</v>
      </c>
      <c r="G10" s="79">
        <f t="shared" si="1"/>
        <v>2303.7000000000003</v>
      </c>
      <c r="H10" s="80">
        <f t="shared" si="1"/>
        <v>2303.7000000000003</v>
      </c>
    </row>
    <row r="11" spans="1:8" s="1" customFormat="1" ht="18" customHeight="1" x14ac:dyDescent="0.25">
      <c r="A11" s="470" t="s">
        <v>12</v>
      </c>
      <c r="B11" s="467" t="s">
        <v>13</v>
      </c>
      <c r="C11" s="467" t="s">
        <v>26</v>
      </c>
      <c r="D11" s="251" t="s">
        <v>7</v>
      </c>
      <c r="E11" s="73">
        <f>F11+G11+H11</f>
        <v>86466.7</v>
      </c>
      <c r="F11" s="74">
        <f>F12+F13+F14+F15</f>
        <v>33092.9</v>
      </c>
      <c r="G11" s="74">
        <f>G12+G13+G14+G15</f>
        <v>26907.699999999997</v>
      </c>
      <c r="H11" s="75">
        <f>H12+H13+H14+H15</f>
        <v>26466.1</v>
      </c>
    </row>
    <row r="12" spans="1:8" s="1" customFormat="1" ht="30" customHeight="1" x14ac:dyDescent="0.25">
      <c r="A12" s="471"/>
      <c r="B12" s="468"/>
      <c r="C12" s="468"/>
      <c r="D12" s="109" t="s">
        <v>8</v>
      </c>
      <c r="E12" s="76">
        <f>E17+E22+E27+E32+E37+E42</f>
        <v>27076.899999999998</v>
      </c>
      <c r="F12" s="76">
        <f t="shared" ref="E12:H13" si="2">F17+F22+F27+F32+F37+F42</f>
        <v>10842.9</v>
      </c>
      <c r="G12" s="76">
        <f t="shared" si="2"/>
        <v>8337.7999999999993</v>
      </c>
      <c r="H12" s="76">
        <f t="shared" si="2"/>
        <v>7896.2</v>
      </c>
    </row>
    <row r="13" spans="1:8" s="1" customFormat="1" ht="33.75" customHeight="1" x14ac:dyDescent="0.25">
      <c r="A13" s="471"/>
      <c r="B13" s="468"/>
      <c r="C13" s="468"/>
      <c r="D13" s="109" t="s">
        <v>9</v>
      </c>
      <c r="E13" s="76">
        <f t="shared" si="2"/>
        <v>53135.399999999994</v>
      </c>
      <c r="F13" s="76">
        <f t="shared" si="2"/>
        <v>20165.199999999997</v>
      </c>
      <c r="G13" s="76">
        <f t="shared" si="2"/>
        <v>16485.099999999999</v>
      </c>
      <c r="H13" s="76">
        <f t="shared" si="2"/>
        <v>16485.099999999999</v>
      </c>
    </row>
    <row r="14" spans="1:8" s="1" customFormat="1" ht="27.75" customHeight="1" x14ac:dyDescent="0.25">
      <c r="A14" s="471"/>
      <c r="B14" s="468"/>
      <c r="C14" s="468"/>
      <c r="D14" s="109" t="s">
        <v>10</v>
      </c>
      <c r="E14" s="76">
        <f>F14+G14+H14</f>
        <v>0</v>
      </c>
      <c r="F14" s="76">
        <f>F24+F29+F34+F39</f>
        <v>0</v>
      </c>
      <c r="G14" s="76">
        <f>G24+G29+G34+G39</f>
        <v>0</v>
      </c>
      <c r="H14" s="77">
        <f>H24+H29+H34+H39</f>
        <v>0</v>
      </c>
    </row>
    <row r="15" spans="1:8" s="1" customFormat="1" ht="29.25" customHeight="1" thickBot="1" x14ac:dyDescent="0.3">
      <c r="A15" s="472"/>
      <c r="B15" s="469"/>
      <c r="C15" s="469"/>
      <c r="D15" s="110" t="s">
        <v>11</v>
      </c>
      <c r="E15" s="81">
        <f>F15+G15+H15</f>
        <v>6254.4000000000005</v>
      </c>
      <c r="F15" s="82">
        <f>F20+F25+F30+F35+F40</f>
        <v>2084.8000000000002</v>
      </c>
      <c r="G15" s="82">
        <f>G20+G25+G30+G35+G40</f>
        <v>2084.8000000000002</v>
      </c>
      <c r="H15" s="118">
        <f>H20+H25+H30+H35+H40</f>
        <v>2084.8000000000002</v>
      </c>
    </row>
    <row r="16" spans="1:8" s="1" customFormat="1" ht="16.5" customHeight="1" x14ac:dyDescent="0.25">
      <c r="A16" s="470" t="s">
        <v>18</v>
      </c>
      <c r="B16" s="476" t="s">
        <v>56</v>
      </c>
      <c r="C16" s="479" t="s">
        <v>25</v>
      </c>
      <c r="D16" s="251" t="s">
        <v>7</v>
      </c>
      <c r="E16" s="74">
        <f t="shared" si="0"/>
        <v>47969.7</v>
      </c>
      <c r="F16" s="74">
        <f>F17+F18+F19+F20</f>
        <v>15989.9</v>
      </c>
      <c r="G16" s="74">
        <f>G17+G18+G19+G20</f>
        <v>15989.9</v>
      </c>
      <c r="H16" s="75">
        <f>H17+H18+H19+H20</f>
        <v>15989.9</v>
      </c>
    </row>
    <row r="17" spans="1:8" s="1" customFormat="1" ht="28.5" customHeight="1" x14ac:dyDescent="0.25">
      <c r="A17" s="471"/>
      <c r="B17" s="477"/>
      <c r="C17" s="480"/>
      <c r="D17" s="109" t="s">
        <v>8</v>
      </c>
      <c r="E17" s="76">
        <f t="shared" si="0"/>
        <v>0</v>
      </c>
      <c r="F17" s="76">
        <v>0</v>
      </c>
      <c r="G17" s="76">
        <v>0</v>
      </c>
      <c r="H17" s="77">
        <v>0</v>
      </c>
    </row>
    <row r="18" spans="1:8" s="1" customFormat="1" ht="28.5" customHeight="1" x14ac:dyDescent="0.25">
      <c r="A18" s="471"/>
      <c r="B18" s="477"/>
      <c r="C18" s="480"/>
      <c r="D18" s="109" t="s">
        <v>9</v>
      </c>
      <c r="E18" s="76">
        <f t="shared" si="0"/>
        <v>47969.7</v>
      </c>
      <c r="F18" s="76">
        <v>15989.9</v>
      </c>
      <c r="G18" s="76">
        <v>15989.9</v>
      </c>
      <c r="H18" s="77">
        <v>15989.9</v>
      </c>
    </row>
    <row r="19" spans="1:8" s="1" customFormat="1" ht="28.5" x14ac:dyDescent="0.25">
      <c r="A19" s="471"/>
      <c r="B19" s="477"/>
      <c r="C19" s="480"/>
      <c r="D19" s="109" t="s">
        <v>10</v>
      </c>
      <c r="E19" s="76">
        <f t="shared" si="0"/>
        <v>0</v>
      </c>
      <c r="F19" s="76">
        <v>0</v>
      </c>
      <c r="G19" s="76">
        <v>0</v>
      </c>
      <c r="H19" s="77">
        <v>0</v>
      </c>
    </row>
    <row r="20" spans="1:8" s="1" customFormat="1" ht="29.25" thickBot="1" x14ac:dyDescent="0.3">
      <c r="A20" s="472"/>
      <c r="B20" s="478"/>
      <c r="C20" s="481"/>
      <c r="D20" s="110" t="s">
        <v>11</v>
      </c>
      <c r="E20" s="79">
        <f t="shared" si="0"/>
        <v>0</v>
      </c>
      <c r="F20" s="79">
        <v>0</v>
      </c>
      <c r="G20" s="79">
        <v>0</v>
      </c>
      <c r="H20" s="80">
        <v>0</v>
      </c>
    </row>
    <row r="21" spans="1:8" s="1" customFormat="1" ht="16.5" customHeight="1" x14ac:dyDescent="0.25">
      <c r="A21" s="470" t="s">
        <v>21</v>
      </c>
      <c r="B21" s="476" t="s">
        <v>57</v>
      </c>
      <c r="C21" s="479" t="s">
        <v>26</v>
      </c>
      <c r="D21" s="251" t="s">
        <v>7</v>
      </c>
      <c r="E21" s="74">
        <f t="shared" si="0"/>
        <v>1485.6</v>
      </c>
      <c r="F21" s="74">
        <f>F22+F23+F24+F25</f>
        <v>495.2</v>
      </c>
      <c r="G21" s="74">
        <f>G22+G23+G24+G25</f>
        <v>495.2</v>
      </c>
      <c r="H21" s="75">
        <f>H22+H23+H24+H25</f>
        <v>495.2</v>
      </c>
    </row>
    <row r="22" spans="1:8" s="1" customFormat="1" ht="28.5" customHeight="1" x14ac:dyDescent="0.25">
      <c r="A22" s="471"/>
      <c r="B22" s="477"/>
      <c r="C22" s="480"/>
      <c r="D22" s="109" t="s">
        <v>8</v>
      </c>
      <c r="E22" s="76">
        <f t="shared" si="0"/>
        <v>0</v>
      </c>
      <c r="F22" s="76">
        <v>0</v>
      </c>
      <c r="G22" s="76">
        <v>0</v>
      </c>
      <c r="H22" s="77">
        <v>0</v>
      </c>
    </row>
    <row r="23" spans="1:8" s="1" customFormat="1" ht="28.5" x14ac:dyDescent="0.25">
      <c r="A23" s="471"/>
      <c r="B23" s="477"/>
      <c r="C23" s="480"/>
      <c r="D23" s="109" t="s">
        <v>9</v>
      </c>
      <c r="E23" s="76">
        <f t="shared" si="0"/>
        <v>1485.6</v>
      </c>
      <c r="F23" s="76">
        <v>495.2</v>
      </c>
      <c r="G23" s="76">
        <v>495.2</v>
      </c>
      <c r="H23" s="77">
        <v>495.2</v>
      </c>
    </row>
    <row r="24" spans="1:8" s="1" customFormat="1" ht="28.5" x14ac:dyDescent="0.25">
      <c r="A24" s="471"/>
      <c r="B24" s="477"/>
      <c r="C24" s="480"/>
      <c r="D24" s="109" t="s">
        <v>10</v>
      </c>
      <c r="E24" s="76">
        <f t="shared" si="0"/>
        <v>0</v>
      </c>
      <c r="F24" s="76">
        <v>0</v>
      </c>
      <c r="G24" s="76">
        <v>0</v>
      </c>
      <c r="H24" s="77">
        <v>0</v>
      </c>
    </row>
    <row r="25" spans="1:8" s="1" customFormat="1" ht="29.25" thickBot="1" x14ac:dyDescent="0.3">
      <c r="A25" s="472"/>
      <c r="B25" s="478"/>
      <c r="C25" s="481"/>
      <c r="D25" s="110" t="s">
        <v>11</v>
      </c>
      <c r="E25" s="79">
        <f t="shared" si="0"/>
        <v>0</v>
      </c>
      <c r="F25" s="79">
        <v>0</v>
      </c>
      <c r="G25" s="79">
        <v>0</v>
      </c>
      <c r="H25" s="80">
        <v>0</v>
      </c>
    </row>
    <row r="26" spans="1:8" s="1" customFormat="1" ht="17.25" customHeight="1" x14ac:dyDescent="0.25">
      <c r="A26" s="470" t="s">
        <v>22</v>
      </c>
      <c r="B26" s="476" t="s">
        <v>58</v>
      </c>
      <c r="C26" s="479" t="s">
        <v>26</v>
      </c>
      <c r="D26" s="251" t="s">
        <v>7</v>
      </c>
      <c r="E26" s="73">
        <f>F26+G26+H26</f>
        <v>26885.5</v>
      </c>
      <c r="F26" s="74">
        <f>F27+F28+F29+F30</f>
        <v>10651.5</v>
      </c>
      <c r="G26" s="74">
        <f>G27+G28+G29+G30</f>
        <v>8337.7999999999993</v>
      </c>
      <c r="H26" s="75">
        <f>H27+H28+H29+H30</f>
        <v>7896.2</v>
      </c>
    </row>
    <row r="27" spans="1:8" s="1" customFormat="1" ht="30.75" customHeight="1" x14ac:dyDescent="0.25">
      <c r="A27" s="471"/>
      <c r="B27" s="477"/>
      <c r="C27" s="480"/>
      <c r="D27" s="109" t="s">
        <v>8</v>
      </c>
      <c r="E27" s="76">
        <f>F27+G27+H27</f>
        <v>26885.5</v>
      </c>
      <c r="F27" s="76">
        <f>10731.6-80.1</f>
        <v>10651.5</v>
      </c>
      <c r="G27" s="76">
        <v>8337.7999999999993</v>
      </c>
      <c r="H27" s="77">
        <v>7896.2</v>
      </c>
    </row>
    <row r="28" spans="1:8" s="1" customFormat="1" ht="27" customHeight="1" x14ac:dyDescent="0.25">
      <c r="A28" s="471"/>
      <c r="B28" s="477"/>
      <c r="C28" s="480"/>
      <c r="D28" s="109" t="s">
        <v>9</v>
      </c>
      <c r="E28" s="76">
        <f>F28+G28+H28</f>
        <v>0</v>
      </c>
      <c r="F28" s="76">
        <v>0</v>
      </c>
      <c r="G28" s="76">
        <v>0</v>
      </c>
      <c r="H28" s="77">
        <v>0</v>
      </c>
    </row>
    <row r="29" spans="1:8" s="1" customFormat="1" ht="30" customHeight="1" x14ac:dyDescent="0.25">
      <c r="A29" s="471"/>
      <c r="B29" s="477"/>
      <c r="C29" s="480"/>
      <c r="D29" s="109" t="s">
        <v>10</v>
      </c>
      <c r="E29" s="76">
        <f>F29+G29+H29</f>
        <v>0</v>
      </c>
      <c r="F29" s="76">
        <v>0</v>
      </c>
      <c r="G29" s="76">
        <v>0</v>
      </c>
      <c r="H29" s="77">
        <v>0</v>
      </c>
    </row>
    <row r="30" spans="1:8" s="1" customFormat="1" ht="28.5" customHeight="1" thickBot="1" x14ac:dyDescent="0.3">
      <c r="A30" s="472"/>
      <c r="B30" s="478"/>
      <c r="C30" s="481"/>
      <c r="D30" s="110" t="s">
        <v>11</v>
      </c>
      <c r="E30" s="82">
        <f>F30+G30+H30</f>
        <v>0</v>
      </c>
      <c r="F30" s="79">
        <v>0</v>
      </c>
      <c r="G30" s="79">
        <v>0</v>
      </c>
      <c r="H30" s="80">
        <v>0</v>
      </c>
    </row>
    <row r="31" spans="1:8" s="1" customFormat="1" ht="20.25" customHeight="1" x14ac:dyDescent="0.25">
      <c r="A31" s="470" t="s">
        <v>19</v>
      </c>
      <c r="B31" s="482" t="s">
        <v>60</v>
      </c>
      <c r="C31" s="479" t="s">
        <v>26</v>
      </c>
      <c r="D31" s="120" t="s">
        <v>7</v>
      </c>
      <c r="E31" s="74">
        <f t="shared" si="0"/>
        <v>6254.4000000000005</v>
      </c>
      <c r="F31" s="74">
        <f>F32+F33+F34+F35</f>
        <v>2084.8000000000002</v>
      </c>
      <c r="G31" s="74">
        <f>G32+G33+G34+G35</f>
        <v>2084.8000000000002</v>
      </c>
      <c r="H31" s="75">
        <f>H32+H33+H34+H35</f>
        <v>2084.8000000000002</v>
      </c>
    </row>
    <row r="32" spans="1:8" s="1" customFormat="1" ht="30" customHeight="1" x14ac:dyDescent="0.25">
      <c r="A32" s="471"/>
      <c r="B32" s="483"/>
      <c r="C32" s="480"/>
      <c r="D32" s="109" t="s">
        <v>8</v>
      </c>
      <c r="E32" s="76">
        <f t="shared" si="0"/>
        <v>0</v>
      </c>
      <c r="F32" s="76">
        <v>0</v>
      </c>
      <c r="G32" s="76">
        <v>0</v>
      </c>
      <c r="H32" s="77">
        <v>0</v>
      </c>
    </row>
    <row r="33" spans="1:8" s="1" customFormat="1" ht="28.5" x14ac:dyDescent="0.25">
      <c r="A33" s="471"/>
      <c r="B33" s="483"/>
      <c r="C33" s="480"/>
      <c r="D33" s="109" t="s">
        <v>9</v>
      </c>
      <c r="E33" s="76">
        <f t="shared" si="0"/>
        <v>0</v>
      </c>
      <c r="F33" s="76">
        <v>0</v>
      </c>
      <c r="G33" s="76">
        <v>0</v>
      </c>
      <c r="H33" s="77">
        <v>0</v>
      </c>
    </row>
    <row r="34" spans="1:8" s="1" customFormat="1" ht="28.5" x14ac:dyDescent="0.25">
      <c r="A34" s="471"/>
      <c r="B34" s="483"/>
      <c r="C34" s="480"/>
      <c r="D34" s="109" t="s">
        <v>10</v>
      </c>
      <c r="E34" s="76">
        <f t="shared" si="0"/>
        <v>0</v>
      </c>
      <c r="F34" s="76">
        <v>0</v>
      </c>
      <c r="G34" s="76">
        <v>0</v>
      </c>
      <c r="H34" s="77">
        <v>0</v>
      </c>
    </row>
    <row r="35" spans="1:8" s="1" customFormat="1" ht="29.25" thickBot="1" x14ac:dyDescent="0.3">
      <c r="A35" s="472"/>
      <c r="B35" s="484"/>
      <c r="C35" s="481"/>
      <c r="D35" s="112" t="s">
        <v>11</v>
      </c>
      <c r="E35" s="83">
        <f t="shared" si="0"/>
        <v>6254.4000000000005</v>
      </c>
      <c r="F35" s="83">
        <v>2084.8000000000002</v>
      </c>
      <c r="G35" s="83">
        <v>2084.8000000000002</v>
      </c>
      <c r="H35" s="84">
        <v>2084.8000000000002</v>
      </c>
    </row>
    <row r="36" spans="1:8" s="1" customFormat="1" ht="21" customHeight="1" x14ac:dyDescent="0.25">
      <c r="A36" s="470" t="s">
        <v>43</v>
      </c>
      <c r="B36" s="482" t="s">
        <v>59</v>
      </c>
      <c r="C36" s="479" t="s">
        <v>26</v>
      </c>
      <c r="D36" s="251" t="s">
        <v>7</v>
      </c>
      <c r="E36" s="74">
        <f>F36+G36+H36</f>
        <v>3711.3</v>
      </c>
      <c r="F36" s="74">
        <f>F37+F38+F39+F40</f>
        <v>3711.3</v>
      </c>
      <c r="G36" s="74">
        <f>G37+G38+G39+G40</f>
        <v>0</v>
      </c>
      <c r="H36" s="75">
        <f>H37+H38+H39+H40</f>
        <v>0</v>
      </c>
    </row>
    <row r="37" spans="1:8" s="1" customFormat="1" ht="28.5" customHeight="1" x14ac:dyDescent="0.25">
      <c r="A37" s="471"/>
      <c r="B37" s="483"/>
      <c r="C37" s="480"/>
      <c r="D37" s="109" t="s">
        <v>8</v>
      </c>
      <c r="E37" s="76">
        <f>F37+G37+H37</f>
        <v>111.3</v>
      </c>
      <c r="F37" s="76">
        <f>31+80.3</f>
        <v>111.3</v>
      </c>
      <c r="G37" s="76">
        <v>0</v>
      </c>
      <c r="H37" s="77">
        <v>0</v>
      </c>
    </row>
    <row r="38" spans="1:8" s="1" customFormat="1" ht="28.5" x14ac:dyDescent="0.25">
      <c r="A38" s="471"/>
      <c r="B38" s="483"/>
      <c r="C38" s="480"/>
      <c r="D38" s="109" t="s">
        <v>9</v>
      </c>
      <c r="E38" s="76">
        <f>F38+G38+H38</f>
        <v>3600</v>
      </c>
      <c r="F38" s="76">
        <f>1000+2600</f>
        <v>3600</v>
      </c>
      <c r="G38" s="76">
        <v>0</v>
      </c>
      <c r="H38" s="77">
        <v>0</v>
      </c>
    </row>
    <row r="39" spans="1:8" s="1" customFormat="1" ht="28.5" x14ac:dyDescent="0.25">
      <c r="A39" s="471"/>
      <c r="B39" s="483"/>
      <c r="C39" s="480"/>
      <c r="D39" s="109" t="s">
        <v>10</v>
      </c>
      <c r="E39" s="76">
        <f>F39+G39+H39</f>
        <v>0</v>
      </c>
      <c r="F39" s="76">
        <v>0</v>
      </c>
      <c r="G39" s="76">
        <v>0</v>
      </c>
      <c r="H39" s="77">
        <v>0</v>
      </c>
    </row>
    <row r="40" spans="1:8" s="1" customFormat="1" ht="29.25" thickBot="1" x14ac:dyDescent="0.3">
      <c r="A40" s="610"/>
      <c r="B40" s="611"/>
      <c r="C40" s="612"/>
      <c r="D40" s="112" t="s">
        <v>11</v>
      </c>
      <c r="E40" s="83">
        <f>F40+G40+H40</f>
        <v>0</v>
      </c>
      <c r="F40" s="83">
        <v>0</v>
      </c>
      <c r="G40" s="83">
        <v>0</v>
      </c>
      <c r="H40" s="84">
        <v>0</v>
      </c>
    </row>
    <row r="41" spans="1:8" s="1" customFormat="1" ht="18" customHeight="1" x14ac:dyDescent="0.25">
      <c r="A41" s="601" t="s">
        <v>77</v>
      </c>
      <c r="B41" s="506" t="s">
        <v>76</v>
      </c>
      <c r="C41" s="509" t="s">
        <v>30</v>
      </c>
      <c r="D41" s="252" t="s">
        <v>7</v>
      </c>
      <c r="E41" s="99">
        <f>G41+H41+F41</f>
        <v>160.19999999999999</v>
      </c>
      <c r="F41" s="99">
        <f>F42+F43+F44+F45</f>
        <v>160.19999999999999</v>
      </c>
      <c r="G41" s="99">
        <f>G42+G43+G44+G45</f>
        <v>0</v>
      </c>
      <c r="H41" s="100">
        <f>H42+H43+H44+H45</f>
        <v>0</v>
      </c>
    </row>
    <row r="42" spans="1:8" s="1" customFormat="1" ht="26.25" customHeight="1" x14ac:dyDescent="0.25">
      <c r="A42" s="602"/>
      <c r="B42" s="507"/>
      <c r="C42" s="510"/>
      <c r="D42" s="253" t="s">
        <v>8</v>
      </c>
      <c r="E42" s="44">
        <f>G42+H42+F42</f>
        <v>80.099999999999994</v>
      </c>
      <c r="F42" s="45">
        <v>80.099999999999994</v>
      </c>
      <c r="G42" s="45">
        <v>0</v>
      </c>
      <c r="H42" s="46">
        <v>0</v>
      </c>
    </row>
    <row r="43" spans="1:8" s="1" customFormat="1" ht="27" customHeight="1" x14ac:dyDescent="0.25">
      <c r="A43" s="602"/>
      <c r="B43" s="507"/>
      <c r="C43" s="510"/>
      <c r="D43" s="253" t="s">
        <v>9</v>
      </c>
      <c r="E43" s="44">
        <f>G43+H43+F43</f>
        <v>80.099999999999994</v>
      </c>
      <c r="F43" s="45">
        <v>80.099999999999994</v>
      </c>
      <c r="G43" s="45">
        <v>0</v>
      </c>
      <c r="H43" s="46">
        <v>0</v>
      </c>
    </row>
    <row r="44" spans="1:8" s="1" customFormat="1" ht="27.75" customHeight="1" x14ac:dyDescent="0.25">
      <c r="A44" s="602"/>
      <c r="B44" s="507"/>
      <c r="C44" s="510"/>
      <c r="D44" s="253" t="s">
        <v>10</v>
      </c>
      <c r="E44" s="44">
        <f>G44+H44+F44</f>
        <v>0</v>
      </c>
      <c r="F44" s="45">
        <v>0</v>
      </c>
      <c r="G44" s="45">
        <v>0</v>
      </c>
      <c r="H44" s="46">
        <v>0</v>
      </c>
    </row>
    <row r="45" spans="1:8" s="1" customFormat="1" ht="27.75" customHeight="1" thickBot="1" x14ac:dyDescent="0.3">
      <c r="A45" s="603"/>
      <c r="B45" s="508"/>
      <c r="C45" s="511"/>
      <c r="D45" s="254" t="s">
        <v>11</v>
      </c>
      <c r="E45" s="54">
        <f>G45+H45+F45</f>
        <v>0</v>
      </c>
      <c r="F45" s="50">
        <v>0</v>
      </c>
      <c r="G45" s="50">
        <v>0</v>
      </c>
      <c r="H45" s="51">
        <v>0</v>
      </c>
    </row>
    <row r="46" spans="1:8" s="1" customFormat="1" ht="17.25" customHeight="1" x14ac:dyDescent="0.25">
      <c r="A46" s="470" t="s">
        <v>14</v>
      </c>
      <c r="B46" s="485" t="s">
        <v>15</v>
      </c>
      <c r="C46" s="467" t="s">
        <v>27</v>
      </c>
      <c r="D46" s="120" t="s">
        <v>7</v>
      </c>
      <c r="E46" s="73">
        <f t="shared" si="0"/>
        <v>473416.65144000005</v>
      </c>
      <c r="F46" s="74">
        <f>F47+F48+F49+F50</f>
        <v>163972.84599999999</v>
      </c>
      <c r="G46" s="74">
        <f>G47+G48+G49+G50</f>
        <v>149415.90544000003</v>
      </c>
      <c r="H46" s="75">
        <f>H47+H48+H49+H50</f>
        <v>160027.90000000002</v>
      </c>
    </row>
    <row r="47" spans="1:8" s="1" customFormat="1" ht="28.5" customHeight="1" x14ac:dyDescent="0.25">
      <c r="A47" s="471"/>
      <c r="B47" s="486"/>
      <c r="C47" s="468"/>
      <c r="D47" s="109" t="s">
        <v>8</v>
      </c>
      <c r="E47" s="76">
        <f t="shared" ref="E47:H48" si="3">E52+E57+E62+E67+E72+E77+E82+E87+E92+E97+E102+E107+E112+E117+E122+E127+E132+E137</f>
        <v>51989.700000000004</v>
      </c>
      <c r="F47" s="76">
        <f t="shared" si="3"/>
        <v>19211.3</v>
      </c>
      <c r="G47" s="76">
        <f t="shared" si="3"/>
        <v>15676.199999999999</v>
      </c>
      <c r="H47" s="76">
        <f t="shared" si="3"/>
        <v>17102.2</v>
      </c>
    </row>
    <row r="48" spans="1:8" s="1" customFormat="1" ht="29.25" customHeight="1" x14ac:dyDescent="0.25">
      <c r="A48" s="471"/>
      <c r="B48" s="486"/>
      <c r="C48" s="468"/>
      <c r="D48" s="109" t="s">
        <v>9</v>
      </c>
      <c r="E48" s="76">
        <f t="shared" si="3"/>
        <v>357789.89611000003</v>
      </c>
      <c r="F48" s="76">
        <f t="shared" si="3"/>
        <v>121573.78995000001</v>
      </c>
      <c r="G48" s="76">
        <f t="shared" si="3"/>
        <v>116470.17216000002</v>
      </c>
      <c r="H48" s="76">
        <f t="shared" si="3"/>
        <v>119745.93400000001</v>
      </c>
    </row>
    <row r="49" spans="1:8" s="1" customFormat="1" ht="30" customHeight="1" x14ac:dyDescent="0.25">
      <c r="A49" s="471"/>
      <c r="B49" s="486"/>
      <c r="C49" s="468"/>
      <c r="D49" s="109" t="s">
        <v>10</v>
      </c>
      <c r="E49" s="76">
        <f t="shared" ref="E49:H50" si="4">E54+E59+E64+E69+E74+E79+E84+E89+E94+E99+E104+E109+E114+E119+E124+E129+E134</f>
        <v>62980.355330000006</v>
      </c>
      <c r="F49" s="76">
        <f t="shared" si="4"/>
        <v>22968.856050000002</v>
      </c>
      <c r="G49" s="76">
        <f t="shared" si="4"/>
        <v>17050.633280000002</v>
      </c>
      <c r="H49" s="76">
        <f t="shared" si="4"/>
        <v>22960.865999999998</v>
      </c>
    </row>
    <row r="50" spans="1:8" s="1" customFormat="1" ht="30" customHeight="1" thickBot="1" x14ac:dyDescent="0.3">
      <c r="A50" s="472"/>
      <c r="B50" s="487"/>
      <c r="C50" s="469"/>
      <c r="D50" s="110" t="s">
        <v>11</v>
      </c>
      <c r="E50" s="82">
        <f>E54+E59+E69+E74+E79+E84+E89+E94+E99+E104+E109+E114+E119+E124+E129+E134+E139</f>
        <v>62980.355330000006</v>
      </c>
      <c r="F50" s="82">
        <f t="shared" si="4"/>
        <v>218.9</v>
      </c>
      <c r="G50" s="82">
        <f t="shared" si="4"/>
        <v>218.9</v>
      </c>
      <c r="H50" s="118">
        <f t="shared" si="4"/>
        <v>218.9</v>
      </c>
    </row>
    <row r="51" spans="1:8" s="1" customFormat="1" ht="21" customHeight="1" x14ac:dyDescent="0.25">
      <c r="A51" s="470" t="s">
        <v>16</v>
      </c>
      <c r="B51" s="476" t="s">
        <v>61</v>
      </c>
      <c r="C51" s="479" t="s">
        <v>28</v>
      </c>
      <c r="D51" s="251" t="s">
        <v>7</v>
      </c>
      <c r="E51" s="85">
        <f>G51+H51+F51</f>
        <v>307569</v>
      </c>
      <c r="F51" s="85">
        <f>F52+F53+F54+F55</f>
        <v>102419.8</v>
      </c>
      <c r="G51" s="85">
        <f>G52+G53+G54+G55</f>
        <v>102414.6</v>
      </c>
      <c r="H51" s="86">
        <f>H52+H53+H54+H55</f>
        <v>102734.6</v>
      </c>
    </row>
    <row r="52" spans="1:8" s="1" customFormat="1" ht="30" customHeight="1" x14ac:dyDescent="0.25">
      <c r="A52" s="471"/>
      <c r="B52" s="477"/>
      <c r="C52" s="480"/>
      <c r="D52" s="109" t="s">
        <v>8</v>
      </c>
      <c r="E52" s="87">
        <f>G52+H52+F52</f>
        <v>0</v>
      </c>
      <c r="F52" s="76">
        <v>0</v>
      </c>
      <c r="G52" s="76">
        <v>0</v>
      </c>
      <c r="H52" s="77">
        <v>0</v>
      </c>
    </row>
    <row r="53" spans="1:8" s="1" customFormat="1" ht="30.75" customHeight="1" x14ac:dyDescent="0.25">
      <c r="A53" s="471"/>
      <c r="B53" s="477"/>
      <c r="C53" s="480"/>
      <c r="D53" s="109" t="s">
        <v>9</v>
      </c>
      <c r="E53" s="87">
        <f>G53+H53+F53</f>
        <v>307569</v>
      </c>
      <c r="F53" s="76">
        <f>102414.6+5.2</f>
        <v>102419.8</v>
      </c>
      <c r="G53" s="76">
        <v>102414.6</v>
      </c>
      <c r="H53" s="77">
        <f>102414.6+320</f>
        <v>102734.6</v>
      </c>
    </row>
    <row r="54" spans="1:8" s="1" customFormat="1" ht="30" customHeight="1" x14ac:dyDescent="0.25">
      <c r="A54" s="471"/>
      <c r="B54" s="477"/>
      <c r="C54" s="480"/>
      <c r="D54" s="109" t="s">
        <v>10</v>
      </c>
      <c r="E54" s="87">
        <f>G54+H54+F54</f>
        <v>0</v>
      </c>
      <c r="F54" s="76">
        <v>0</v>
      </c>
      <c r="G54" s="76">
        <v>0</v>
      </c>
      <c r="H54" s="77">
        <v>0</v>
      </c>
    </row>
    <row r="55" spans="1:8" s="1" customFormat="1" ht="31.5" customHeight="1" thickBot="1" x14ac:dyDescent="0.3">
      <c r="A55" s="472"/>
      <c r="B55" s="478"/>
      <c r="C55" s="481"/>
      <c r="D55" s="110" t="s">
        <v>11</v>
      </c>
      <c r="E55" s="88">
        <f>G55+H55+F55</f>
        <v>0</v>
      </c>
      <c r="F55" s="79">
        <v>0</v>
      </c>
      <c r="G55" s="79">
        <v>0</v>
      </c>
      <c r="H55" s="80">
        <v>0</v>
      </c>
    </row>
    <row r="56" spans="1:8" s="1" customFormat="1" ht="17.25" customHeight="1" x14ac:dyDescent="0.25">
      <c r="A56" s="470" t="s">
        <v>20</v>
      </c>
      <c r="B56" s="476" t="s">
        <v>62</v>
      </c>
      <c r="C56" s="479" t="s">
        <v>28</v>
      </c>
      <c r="D56" s="251" t="s">
        <v>7</v>
      </c>
      <c r="E56" s="73">
        <f t="shared" ref="E56:E119" si="5">F56+G56+H56</f>
        <v>5679.2999999999993</v>
      </c>
      <c r="F56" s="74">
        <f>F57+F58+F59+F60</f>
        <v>1893.1</v>
      </c>
      <c r="G56" s="74">
        <f>G57+G58+G59+G60</f>
        <v>1893.1</v>
      </c>
      <c r="H56" s="75">
        <f>H57+H58+H59+H60</f>
        <v>1893.1</v>
      </c>
    </row>
    <row r="57" spans="1:8" s="1" customFormat="1" ht="28.5" x14ac:dyDescent="0.25">
      <c r="A57" s="471"/>
      <c r="B57" s="477"/>
      <c r="C57" s="480"/>
      <c r="D57" s="109" t="s">
        <v>8</v>
      </c>
      <c r="E57" s="76">
        <f t="shared" si="5"/>
        <v>0</v>
      </c>
      <c r="F57" s="76">
        <v>0</v>
      </c>
      <c r="G57" s="76">
        <v>0</v>
      </c>
      <c r="H57" s="77">
        <v>0</v>
      </c>
    </row>
    <row r="58" spans="1:8" s="1" customFormat="1" ht="28.5" x14ac:dyDescent="0.25">
      <c r="A58" s="471"/>
      <c r="B58" s="477"/>
      <c r="C58" s="480"/>
      <c r="D58" s="109" t="s">
        <v>9</v>
      </c>
      <c r="E58" s="76">
        <f t="shared" si="5"/>
        <v>5679.2999999999993</v>
      </c>
      <c r="F58" s="76">
        <v>1893.1</v>
      </c>
      <c r="G58" s="76">
        <v>1893.1</v>
      </c>
      <c r="H58" s="77">
        <v>1893.1</v>
      </c>
    </row>
    <row r="59" spans="1:8" s="1" customFormat="1" ht="28.5" x14ac:dyDescent="0.25">
      <c r="A59" s="471"/>
      <c r="B59" s="477"/>
      <c r="C59" s="480"/>
      <c r="D59" s="109" t="s">
        <v>10</v>
      </c>
      <c r="E59" s="76">
        <f t="shared" si="5"/>
        <v>0</v>
      </c>
      <c r="F59" s="76">
        <v>0</v>
      </c>
      <c r="G59" s="76">
        <v>0</v>
      </c>
      <c r="H59" s="77">
        <v>0</v>
      </c>
    </row>
    <row r="60" spans="1:8" s="1" customFormat="1" ht="29.25" thickBot="1" x14ac:dyDescent="0.3">
      <c r="A60" s="472"/>
      <c r="B60" s="478"/>
      <c r="C60" s="481"/>
      <c r="D60" s="110" t="s">
        <v>11</v>
      </c>
      <c r="E60" s="82">
        <f t="shared" si="5"/>
        <v>0</v>
      </c>
      <c r="F60" s="79">
        <v>0</v>
      </c>
      <c r="G60" s="79">
        <v>0</v>
      </c>
      <c r="H60" s="80">
        <v>0</v>
      </c>
    </row>
    <row r="61" spans="1:8" s="1" customFormat="1" ht="18.75" customHeight="1" x14ac:dyDescent="0.25">
      <c r="A61" s="470" t="s">
        <v>17</v>
      </c>
      <c r="B61" s="476" t="s">
        <v>63</v>
      </c>
      <c r="C61" s="479" t="s">
        <v>27</v>
      </c>
      <c r="D61" s="251" t="s">
        <v>7</v>
      </c>
      <c r="E61" s="73">
        <f t="shared" si="5"/>
        <v>49676.800000000003</v>
      </c>
      <c r="F61" s="74">
        <f>F62+F63+F64+F65</f>
        <v>18118.400000000001</v>
      </c>
      <c r="G61" s="74">
        <f>G62+G63+G64+G65</f>
        <v>15066.199999999999</v>
      </c>
      <c r="H61" s="75">
        <f>H62+H63+H64+H65</f>
        <v>16492.2</v>
      </c>
    </row>
    <row r="62" spans="1:8" s="1" customFormat="1" ht="28.5" x14ac:dyDescent="0.25">
      <c r="A62" s="471"/>
      <c r="B62" s="477"/>
      <c r="C62" s="480"/>
      <c r="D62" s="109" t="s">
        <v>8</v>
      </c>
      <c r="E62" s="76">
        <f t="shared" si="5"/>
        <v>49676.800000000003</v>
      </c>
      <c r="F62" s="76">
        <f>18847.9-500+29.9+43-302.4</f>
        <v>18118.400000000001</v>
      </c>
      <c r="G62" s="76">
        <f>15536.3-500+29.9</f>
        <v>15066.199999999999</v>
      </c>
      <c r="H62" s="77">
        <f>16962.3-500+29.9</f>
        <v>16492.2</v>
      </c>
    </row>
    <row r="63" spans="1:8" s="1" customFormat="1" ht="28.5" x14ac:dyDescent="0.25">
      <c r="A63" s="471"/>
      <c r="B63" s="477"/>
      <c r="C63" s="480"/>
      <c r="D63" s="109" t="s">
        <v>9</v>
      </c>
      <c r="E63" s="76">
        <f t="shared" si="5"/>
        <v>0</v>
      </c>
      <c r="F63" s="76">
        <v>0</v>
      </c>
      <c r="G63" s="76">
        <v>0</v>
      </c>
      <c r="H63" s="77">
        <v>0</v>
      </c>
    </row>
    <row r="64" spans="1:8" s="1" customFormat="1" ht="28.5" x14ac:dyDescent="0.25">
      <c r="A64" s="471"/>
      <c r="B64" s="477"/>
      <c r="C64" s="480"/>
      <c r="D64" s="109" t="s">
        <v>10</v>
      </c>
      <c r="E64" s="76">
        <f t="shared" si="5"/>
        <v>0</v>
      </c>
      <c r="F64" s="76">
        <v>0</v>
      </c>
      <c r="G64" s="76">
        <v>0</v>
      </c>
      <c r="H64" s="77">
        <v>0</v>
      </c>
    </row>
    <row r="65" spans="1:8" s="1" customFormat="1" ht="29.25" customHeight="1" thickBot="1" x14ac:dyDescent="0.3">
      <c r="A65" s="472"/>
      <c r="B65" s="478"/>
      <c r="C65" s="481"/>
      <c r="D65" s="110" t="s">
        <v>11</v>
      </c>
      <c r="E65" s="82">
        <f t="shared" si="5"/>
        <v>0</v>
      </c>
      <c r="F65" s="79">
        <v>0</v>
      </c>
      <c r="G65" s="79">
        <v>0</v>
      </c>
      <c r="H65" s="80">
        <v>0</v>
      </c>
    </row>
    <row r="66" spans="1:8" s="1" customFormat="1" ht="13.5" customHeight="1" x14ac:dyDescent="0.25">
      <c r="A66" s="470" t="s">
        <v>34</v>
      </c>
      <c r="B66" s="476" t="s">
        <v>64</v>
      </c>
      <c r="C66" s="479" t="s">
        <v>27</v>
      </c>
      <c r="D66" s="120" t="s">
        <v>7</v>
      </c>
      <c r="E66" s="255">
        <f t="shared" si="5"/>
        <v>7637.2460000000001</v>
      </c>
      <c r="F66" s="255">
        <f>F67+F68+F69+F70</f>
        <v>2068.7460000000001</v>
      </c>
      <c r="G66" s="255">
        <f>G67+G68+G69+G70</f>
        <v>2068.5</v>
      </c>
      <c r="H66" s="256">
        <f>H67+H68+H69+H70</f>
        <v>3500</v>
      </c>
    </row>
    <row r="67" spans="1:8" s="1" customFormat="1" ht="28.5" x14ac:dyDescent="0.25">
      <c r="A67" s="471"/>
      <c r="B67" s="477"/>
      <c r="C67" s="480"/>
      <c r="D67" s="109" t="s">
        <v>8</v>
      </c>
      <c r="E67" s="257">
        <f t="shared" si="5"/>
        <v>1500</v>
      </c>
      <c r="F67" s="257">
        <v>500</v>
      </c>
      <c r="G67" s="258">
        <v>500</v>
      </c>
      <c r="H67" s="259">
        <v>500</v>
      </c>
    </row>
    <row r="68" spans="1:8" s="1" customFormat="1" ht="28.5" x14ac:dyDescent="0.25">
      <c r="A68" s="471"/>
      <c r="B68" s="477"/>
      <c r="C68" s="480"/>
      <c r="D68" s="109" t="s">
        <v>9</v>
      </c>
      <c r="E68" s="257">
        <f t="shared" si="5"/>
        <v>122.7449</v>
      </c>
      <c r="F68" s="257">
        <v>31.374849999999999</v>
      </c>
      <c r="G68" s="257">
        <v>31.370049999999999</v>
      </c>
      <c r="H68" s="260">
        <v>60</v>
      </c>
    </row>
    <row r="69" spans="1:8" s="1" customFormat="1" ht="28.5" x14ac:dyDescent="0.25">
      <c r="A69" s="471"/>
      <c r="B69" s="477"/>
      <c r="C69" s="480"/>
      <c r="D69" s="109" t="s">
        <v>10</v>
      </c>
      <c r="E69" s="257">
        <f t="shared" si="5"/>
        <v>6014.5010999999995</v>
      </c>
      <c r="F69" s="261">
        <v>1537.3711499999999</v>
      </c>
      <c r="G69" s="261">
        <v>1537.12995</v>
      </c>
      <c r="H69" s="262">
        <v>2940</v>
      </c>
    </row>
    <row r="70" spans="1:8" s="1" customFormat="1" ht="29.25" thickBot="1" x14ac:dyDescent="0.3">
      <c r="A70" s="472"/>
      <c r="B70" s="478"/>
      <c r="C70" s="481"/>
      <c r="D70" s="110" t="s">
        <v>11</v>
      </c>
      <c r="E70" s="263">
        <f t="shared" si="5"/>
        <v>0</v>
      </c>
      <c r="F70" s="264">
        <v>0</v>
      </c>
      <c r="G70" s="264">
        <v>0</v>
      </c>
      <c r="H70" s="265">
        <v>0</v>
      </c>
    </row>
    <row r="71" spans="1:8" s="1" customFormat="1" ht="18" customHeight="1" x14ac:dyDescent="0.25">
      <c r="A71" s="470" t="s">
        <v>39</v>
      </c>
      <c r="B71" s="476" t="s">
        <v>56</v>
      </c>
      <c r="C71" s="479" t="s">
        <v>26</v>
      </c>
      <c r="D71" s="251" t="s">
        <v>7</v>
      </c>
      <c r="E71" s="74">
        <f t="shared" si="5"/>
        <v>46.2</v>
      </c>
      <c r="F71" s="74">
        <f>F72+F73+F74+F75</f>
        <v>15.4</v>
      </c>
      <c r="G71" s="74">
        <f>G72+G73+G74+G75</f>
        <v>15.4</v>
      </c>
      <c r="H71" s="75">
        <f>H72+H73+H74+H75</f>
        <v>15.4</v>
      </c>
    </row>
    <row r="72" spans="1:8" s="1" customFormat="1" ht="28.5" x14ac:dyDescent="0.25">
      <c r="A72" s="471"/>
      <c r="B72" s="477"/>
      <c r="C72" s="480"/>
      <c r="D72" s="109" t="s">
        <v>8</v>
      </c>
      <c r="E72" s="76">
        <f t="shared" si="5"/>
        <v>0</v>
      </c>
      <c r="F72" s="76">
        <v>0</v>
      </c>
      <c r="G72" s="76">
        <v>0</v>
      </c>
      <c r="H72" s="77">
        <v>0</v>
      </c>
    </row>
    <row r="73" spans="1:8" s="1" customFormat="1" ht="28.5" x14ac:dyDescent="0.25">
      <c r="A73" s="471"/>
      <c r="B73" s="477"/>
      <c r="C73" s="480"/>
      <c r="D73" s="109" t="s">
        <v>9</v>
      </c>
      <c r="E73" s="76">
        <f t="shared" si="5"/>
        <v>46.2</v>
      </c>
      <c r="F73" s="76">
        <v>15.4</v>
      </c>
      <c r="G73" s="76">
        <v>15.4</v>
      </c>
      <c r="H73" s="77">
        <v>15.4</v>
      </c>
    </row>
    <row r="74" spans="1:8" s="1" customFormat="1" ht="29.25" customHeight="1" x14ac:dyDescent="0.25">
      <c r="A74" s="471"/>
      <c r="B74" s="477"/>
      <c r="C74" s="480"/>
      <c r="D74" s="109" t="s">
        <v>10</v>
      </c>
      <c r="E74" s="76">
        <f t="shared" si="5"/>
        <v>0</v>
      </c>
      <c r="F74" s="76">
        <v>0</v>
      </c>
      <c r="G74" s="76">
        <v>0</v>
      </c>
      <c r="H74" s="77">
        <v>0</v>
      </c>
    </row>
    <row r="75" spans="1:8" s="1" customFormat="1" ht="32.25" customHeight="1" thickBot="1" x14ac:dyDescent="0.3">
      <c r="A75" s="472"/>
      <c r="B75" s="478"/>
      <c r="C75" s="481"/>
      <c r="D75" s="110" t="s">
        <v>11</v>
      </c>
      <c r="E75" s="79">
        <f t="shared" si="5"/>
        <v>0</v>
      </c>
      <c r="F75" s="79">
        <v>0</v>
      </c>
      <c r="G75" s="79">
        <v>0</v>
      </c>
      <c r="H75" s="80">
        <v>0</v>
      </c>
    </row>
    <row r="76" spans="1:8" s="1" customFormat="1" ht="20.25" customHeight="1" x14ac:dyDescent="0.25">
      <c r="A76" s="470" t="s">
        <v>35</v>
      </c>
      <c r="B76" s="476" t="s">
        <v>57</v>
      </c>
      <c r="C76" s="479" t="s">
        <v>26</v>
      </c>
      <c r="D76" s="251" t="s">
        <v>7</v>
      </c>
      <c r="E76" s="74">
        <f t="shared" si="5"/>
        <v>261.89999999999998</v>
      </c>
      <c r="F76" s="74">
        <f>F77+F78+F79+F80</f>
        <v>87.3</v>
      </c>
      <c r="G76" s="74">
        <f>G77+G78+G79+G80</f>
        <v>87.3</v>
      </c>
      <c r="H76" s="75">
        <f>H77+H78+H79+H80</f>
        <v>87.3</v>
      </c>
    </row>
    <row r="77" spans="1:8" s="1" customFormat="1" ht="28.5" x14ac:dyDescent="0.25">
      <c r="A77" s="471"/>
      <c r="B77" s="477"/>
      <c r="C77" s="480"/>
      <c r="D77" s="109" t="s">
        <v>8</v>
      </c>
      <c r="E77" s="76">
        <f t="shared" si="5"/>
        <v>0</v>
      </c>
      <c r="F77" s="76">
        <v>0</v>
      </c>
      <c r="G77" s="76">
        <v>0</v>
      </c>
      <c r="H77" s="77">
        <v>0</v>
      </c>
    </row>
    <row r="78" spans="1:8" s="1" customFormat="1" ht="28.5" x14ac:dyDescent="0.25">
      <c r="A78" s="471"/>
      <c r="B78" s="477"/>
      <c r="C78" s="480"/>
      <c r="D78" s="109" t="s">
        <v>9</v>
      </c>
      <c r="E78" s="76">
        <f t="shared" si="5"/>
        <v>261.89999999999998</v>
      </c>
      <c r="F78" s="76">
        <v>87.3</v>
      </c>
      <c r="G78" s="76">
        <v>87.3</v>
      </c>
      <c r="H78" s="77">
        <v>87.3</v>
      </c>
    </row>
    <row r="79" spans="1:8" s="1" customFormat="1" ht="28.5" x14ac:dyDescent="0.25">
      <c r="A79" s="471"/>
      <c r="B79" s="477"/>
      <c r="C79" s="480"/>
      <c r="D79" s="109" t="s">
        <v>10</v>
      </c>
      <c r="E79" s="76">
        <f t="shared" si="5"/>
        <v>0</v>
      </c>
      <c r="F79" s="76">
        <v>0</v>
      </c>
      <c r="G79" s="76">
        <v>0</v>
      </c>
      <c r="H79" s="77">
        <v>0</v>
      </c>
    </row>
    <row r="80" spans="1:8" s="1" customFormat="1" ht="29.25" thickBot="1" x14ac:dyDescent="0.3">
      <c r="A80" s="472"/>
      <c r="B80" s="478"/>
      <c r="C80" s="481"/>
      <c r="D80" s="110" t="s">
        <v>11</v>
      </c>
      <c r="E80" s="79">
        <f t="shared" si="5"/>
        <v>0</v>
      </c>
      <c r="F80" s="79">
        <v>0</v>
      </c>
      <c r="G80" s="79">
        <v>0</v>
      </c>
      <c r="H80" s="80">
        <v>0</v>
      </c>
    </row>
    <row r="81" spans="1:8" s="1" customFormat="1" ht="17.25" customHeight="1" x14ac:dyDescent="0.25">
      <c r="A81" s="470" t="s">
        <v>40</v>
      </c>
      <c r="B81" s="476" t="s">
        <v>56</v>
      </c>
      <c r="C81" s="479" t="s">
        <v>26</v>
      </c>
      <c r="D81" s="251" t="s">
        <v>7</v>
      </c>
      <c r="E81" s="74">
        <f t="shared" si="5"/>
        <v>108</v>
      </c>
      <c r="F81" s="74">
        <f>F82+F83+F84+F85</f>
        <v>36</v>
      </c>
      <c r="G81" s="74">
        <f>G82+G83+G84+G85</f>
        <v>36</v>
      </c>
      <c r="H81" s="75">
        <f>H82+H83+H84+H85</f>
        <v>36</v>
      </c>
    </row>
    <row r="82" spans="1:8" s="1" customFormat="1" ht="30" customHeight="1" x14ac:dyDescent="0.25">
      <c r="A82" s="471"/>
      <c r="B82" s="477"/>
      <c r="C82" s="480"/>
      <c r="D82" s="109" t="s">
        <v>8</v>
      </c>
      <c r="E82" s="76">
        <f t="shared" si="5"/>
        <v>108</v>
      </c>
      <c r="F82" s="76">
        <v>36</v>
      </c>
      <c r="G82" s="76">
        <v>36</v>
      </c>
      <c r="H82" s="77">
        <v>36</v>
      </c>
    </row>
    <row r="83" spans="1:8" s="1" customFormat="1" ht="28.5" x14ac:dyDescent="0.25">
      <c r="A83" s="471"/>
      <c r="B83" s="477"/>
      <c r="C83" s="480"/>
      <c r="D83" s="109" t="s">
        <v>9</v>
      </c>
      <c r="E83" s="76">
        <f t="shared" si="5"/>
        <v>0</v>
      </c>
      <c r="F83" s="76">
        <v>0</v>
      </c>
      <c r="G83" s="76">
        <v>0</v>
      </c>
      <c r="H83" s="77">
        <v>0</v>
      </c>
    </row>
    <row r="84" spans="1:8" s="1" customFormat="1" ht="27" customHeight="1" x14ac:dyDescent="0.25">
      <c r="A84" s="471"/>
      <c r="B84" s="477"/>
      <c r="C84" s="480"/>
      <c r="D84" s="109" t="s">
        <v>10</v>
      </c>
      <c r="E84" s="76">
        <f t="shared" si="5"/>
        <v>0</v>
      </c>
      <c r="F84" s="76">
        <v>0</v>
      </c>
      <c r="G84" s="76">
        <v>0</v>
      </c>
      <c r="H84" s="77">
        <v>0</v>
      </c>
    </row>
    <row r="85" spans="1:8" s="1" customFormat="1" ht="31.5" customHeight="1" thickBot="1" x14ac:dyDescent="0.3">
      <c r="A85" s="472"/>
      <c r="B85" s="478"/>
      <c r="C85" s="481"/>
      <c r="D85" s="110" t="s">
        <v>11</v>
      </c>
      <c r="E85" s="79">
        <f t="shared" si="5"/>
        <v>0</v>
      </c>
      <c r="F85" s="79">
        <v>0</v>
      </c>
      <c r="G85" s="79">
        <v>0</v>
      </c>
      <c r="H85" s="80">
        <v>0</v>
      </c>
    </row>
    <row r="86" spans="1:8" s="1" customFormat="1" ht="18.75" customHeight="1" x14ac:dyDescent="0.25">
      <c r="A86" s="470" t="s">
        <v>36</v>
      </c>
      <c r="B86" s="482" t="s">
        <v>65</v>
      </c>
      <c r="C86" s="479" t="s">
        <v>29</v>
      </c>
      <c r="D86" s="251" t="s">
        <v>7</v>
      </c>
      <c r="E86" s="74">
        <f t="shared" si="5"/>
        <v>656.7</v>
      </c>
      <c r="F86" s="74">
        <f>F87+F88+F89+F90</f>
        <v>218.9</v>
      </c>
      <c r="G86" s="74">
        <f>G87+G88+G89+G90</f>
        <v>218.9</v>
      </c>
      <c r="H86" s="75">
        <f>H87+H88+H89+H90</f>
        <v>218.9</v>
      </c>
    </row>
    <row r="87" spans="1:8" s="1" customFormat="1" ht="32.25" customHeight="1" x14ac:dyDescent="0.25">
      <c r="A87" s="471"/>
      <c r="B87" s="483"/>
      <c r="C87" s="480"/>
      <c r="D87" s="109" t="s">
        <v>8</v>
      </c>
      <c r="E87" s="76">
        <f t="shared" si="5"/>
        <v>0</v>
      </c>
      <c r="F87" s="76">
        <v>0</v>
      </c>
      <c r="G87" s="76">
        <v>0</v>
      </c>
      <c r="H87" s="77">
        <v>0</v>
      </c>
    </row>
    <row r="88" spans="1:8" s="1" customFormat="1" ht="28.5" x14ac:dyDescent="0.25">
      <c r="A88" s="471"/>
      <c r="B88" s="483"/>
      <c r="C88" s="480"/>
      <c r="D88" s="109" t="s">
        <v>9</v>
      </c>
      <c r="E88" s="76">
        <f t="shared" si="5"/>
        <v>0</v>
      </c>
      <c r="F88" s="76">
        <v>0</v>
      </c>
      <c r="G88" s="76">
        <v>0</v>
      </c>
      <c r="H88" s="77">
        <v>0</v>
      </c>
    </row>
    <row r="89" spans="1:8" s="1" customFormat="1" ht="28.5" x14ac:dyDescent="0.25">
      <c r="A89" s="471"/>
      <c r="B89" s="483"/>
      <c r="C89" s="480"/>
      <c r="D89" s="109" t="s">
        <v>10</v>
      </c>
      <c r="E89" s="76">
        <f t="shared" si="5"/>
        <v>0</v>
      </c>
      <c r="F89" s="76">
        <v>0</v>
      </c>
      <c r="G89" s="76">
        <v>0</v>
      </c>
      <c r="H89" s="77">
        <v>0</v>
      </c>
    </row>
    <row r="90" spans="1:8" s="1" customFormat="1" ht="29.25" thickBot="1" x14ac:dyDescent="0.3">
      <c r="A90" s="472"/>
      <c r="B90" s="484"/>
      <c r="C90" s="481"/>
      <c r="D90" s="110" t="s">
        <v>11</v>
      </c>
      <c r="E90" s="79">
        <f t="shared" si="5"/>
        <v>656.7</v>
      </c>
      <c r="F90" s="79">
        <v>218.9</v>
      </c>
      <c r="G90" s="79">
        <v>218.9</v>
      </c>
      <c r="H90" s="80">
        <v>218.9</v>
      </c>
    </row>
    <row r="91" spans="1:8" s="1" customFormat="1" ht="18.75" customHeight="1" x14ac:dyDescent="0.25">
      <c r="A91" s="470" t="s">
        <v>37</v>
      </c>
      <c r="B91" s="482" t="s">
        <v>55</v>
      </c>
      <c r="C91" s="479" t="s">
        <v>27</v>
      </c>
      <c r="D91" s="251" t="s">
        <v>7</v>
      </c>
      <c r="E91" s="74">
        <f t="shared" si="5"/>
        <v>222</v>
      </c>
      <c r="F91" s="74">
        <f>F92+F93+F94+F95</f>
        <v>74</v>
      </c>
      <c r="G91" s="74">
        <f>G92+G93+G94+G95</f>
        <v>74</v>
      </c>
      <c r="H91" s="75">
        <f>H92+H93+H94+H95</f>
        <v>74</v>
      </c>
    </row>
    <row r="92" spans="1:8" s="1" customFormat="1" ht="28.5" x14ac:dyDescent="0.25">
      <c r="A92" s="471"/>
      <c r="B92" s="483"/>
      <c r="C92" s="480"/>
      <c r="D92" s="109" t="s">
        <v>8</v>
      </c>
      <c r="E92" s="76">
        <f t="shared" si="5"/>
        <v>222</v>
      </c>
      <c r="F92" s="76">
        <f>56.8+17.2</f>
        <v>74</v>
      </c>
      <c r="G92" s="76">
        <f>56.8+17.2</f>
        <v>74</v>
      </c>
      <c r="H92" s="77">
        <f>56.8+17.2</f>
        <v>74</v>
      </c>
    </row>
    <row r="93" spans="1:8" s="1" customFormat="1" ht="28.5" x14ac:dyDescent="0.25">
      <c r="A93" s="471"/>
      <c r="B93" s="483"/>
      <c r="C93" s="480"/>
      <c r="D93" s="109" t="s">
        <v>9</v>
      </c>
      <c r="E93" s="76">
        <f t="shared" si="5"/>
        <v>0</v>
      </c>
      <c r="F93" s="76">
        <v>0</v>
      </c>
      <c r="G93" s="76">
        <v>0</v>
      </c>
      <c r="H93" s="77">
        <v>0</v>
      </c>
    </row>
    <row r="94" spans="1:8" s="1" customFormat="1" ht="28.5" x14ac:dyDescent="0.25">
      <c r="A94" s="471"/>
      <c r="B94" s="483"/>
      <c r="C94" s="480"/>
      <c r="D94" s="109" t="s">
        <v>10</v>
      </c>
      <c r="E94" s="76">
        <f t="shared" si="5"/>
        <v>0</v>
      </c>
      <c r="F94" s="76">
        <v>0</v>
      </c>
      <c r="G94" s="76">
        <v>0</v>
      </c>
      <c r="H94" s="77">
        <v>0</v>
      </c>
    </row>
    <row r="95" spans="1:8" s="1" customFormat="1" ht="29.25" thickBot="1" x14ac:dyDescent="0.3">
      <c r="A95" s="472"/>
      <c r="B95" s="484"/>
      <c r="C95" s="481"/>
      <c r="D95" s="110" t="s">
        <v>11</v>
      </c>
      <c r="E95" s="79">
        <f t="shared" si="5"/>
        <v>0</v>
      </c>
      <c r="F95" s="79">
        <v>0</v>
      </c>
      <c r="G95" s="79">
        <v>0</v>
      </c>
      <c r="H95" s="80">
        <v>0</v>
      </c>
    </row>
    <row r="96" spans="1:8" s="1" customFormat="1" ht="17.25" customHeight="1" x14ac:dyDescent="0.25">
      <c r="A96" s="607" t="s">
        <v>44</v>
      </c>
      <c r="B96" s="491" t="s">
        <v>59</v>
      </c>
      <c r="C96" s="479" t="s">
        <v>28</v>
      </c>
      <c r="D96" s="120" t="s">
        <v>7</v>
      </c>
      <c r="E96" s="74">
        <f t="shared" si="5"/>
        <v>6185.6</v>
      </c>
      <c r="F96" s="74">
        <f>F97+F98+F99+F100</f>
        <v>6185.6</v>
      </c>
      <c r="G96" s="74">
        <f>G97+G98+G99+G100</f>
        <v>0</v>
      </c>
      <c r="H96" s="75">
        <f>H97+H98+H99+H100</f>
        <v>0</v>
      </c>
    </row>
    <row r="97" spans="1:8" s="1" customFormat="1" ht="32.25" customHeight="1" x14ac:dyDescent="0.25">
      <c r="A97" s="608"/>
      <c r="B97" s="492"/>
      <c r="C97" s="480"/>
      <c r="D97" s="109" t="s">
        <v>8</v>
      </c>
      <c r="E97" s="76">
        <f t="shared" si="5"/>
        <v>185.6</v>
      </c>
      <c r="F97" s="76">
        <f>41.4+144.2</f>
        <v>185.6</v>
      </c>
      <c r="G97" s="76">
        <v>0</v>
      </c>
      <c r="H97" s="77">
        <v>0</v>
      </c>
    </row>
    <row r="98" spans="1:8" s="1" customFormat="1" ht="32.25" customHeight="1" x14ac:dyDescent="0.25">
      <c r="A98" s="608"/>
      <c r="B98" s="492"/>
      <c r="C98" s="480"/>
      <c r="D98" s="109" t="s">
        <v>9</v>
      </c>
      <c r="E98" s="76">
        <f t="shared" si="5"/>
        <v>6000</v>
      </c>
      <c r="F98" s="76">
        <f>1339.3+4660.7</f>
        <v>6000</v>
      </c>
      <c r="G98" s="76">
        <v>0</v>
      </c>
      <c r="H98" s="77">
        <v>0</v>
      </c>
    </row>
    <row r="99" spans="1:8" s="1" customFormat="1" ht="32.25" customHeight="1" x14ac:dyDescent="0.25">
      <c r="A99" s="608"/>
      <c r="B99" s="492"/>
      <c r="C99" s="480"/>
      <c r="D99" s="109" t="s">
        <v>10</v>
      </c>
      <c r="E99" s="76">
        <f t="shared" si="5"/>
        <v>0</v>
      </c>
      <c r="F99" s="76">
        <v>0</v>
      </c>
      <c r="G99" s="76">
        <v>0</v>
      </c>
      <c r="H99" s="77">
        <v>0</v>
      </c>
    </row>
    <row r="100" spans="1:8" s="1" customFormat="1" ht="32.25" customHeight="1" thickBot="1" x14ac:dyDescent="0.3">
      <c r="A100" s="609"/>
      <c r="B100" s="493"/>
      <c r="C100" s="481"/>
      <c r="D100" s="112" t="s">
        <v>11</v>
      </c>
      <c r="E100" s="83">
        <f t="shared" si="5"/>
        <v>0</v>
      </c>
      <c r="F100" s="83">
        <v>0</v>
      </c>
      <c r="G100" s="83">
        <v>0</v>
      </c>
      <c r="H100" s="84">
        <v>0</v>
      </c>
    </row>
    <row r="101" spans="1:8" s="1" customFormat="1" ht="15.75" customHeight="1" x14ac:dyDescent="0.25">
      <c r="A101" s="607" t="s">
        <v>45</v>
      </c>
      <c r="B101" s="491" t="s">
        <v>66</v>
      </c>
      <c r="C101" s="479" t="s">
        <v>28</v>
      </c>
      <c r="D101" s="120" t="s">
        <v>7</v>
      </c>
      <c r="E101" s="266">
        <f t="shared" si="5"/>
        <v>10950.400000000001</v>
      </c>
      <c r="F101" s="266">
        <f>F102+F103+F104+F105</f>
        <v>3711.1000000000004</v>
      </c>
      <c r="G101" s="266">
        <f>G102+G103+G104+G105</f>
        <v>3569.5</v>
      </c>
      <c r="H101" s="267">
        <f>H102+H103+H104+H105</f>
        <v>3669.8</v>
      </c>
    </row>
    <row r="102" spans="1:8" s="1" customFormat="1" ht="29.25" customHeight="1" x14ac:dyDescent="0.25">
      <c r="A102" s="608"/>
      <c r="B102" s="492"/>
      <c r="C102" s="480"/>
      <c r="D102" s="109" t="s">
        <v>8</v>
      </c>
      <c r="E102" s="268">
        <f t="shared" si="5"/>
        <v>0</v>
      </c>
      <c r="F102" s="268">
        <v>0</v>
      </c>
      <c r="G102" s="268">
        <v>0</v>
      </c>
      <c r="H102" s="269">
        <v>0</v>
      </c>
    </row>
    <row r="103" spans="1:8" s="1" customFormat="1" ht="29.25" customHeight="1" x14ac:dyDescent="0.25">
      <c r="A103" s="608"/>
      <c r="B103" s="492"/>
      <c r="C103" s="480"/>
      <c r="D103" s="109" t="s">
        <v>9</v>
      </c>
      <c r="E103" s="268">
        <f t="shared" si="5"/>
        <v>408.22109999999998</v>
      </c>
      <c r="F103" s="268">
        <v>408.22109999999998</v>
      </c>
      <c r="G103" s="268">
        <v>0</v>
      </c>
      <c r="H103" s="269">
        <v>0</v>
      </c>
    </row>
    <row r="104" spans="1:8" s="1" customFormat="1" ht="29.25" customHeight="1" x14ac:dyDescent="0.25">
      <c r="A104" s="608"/>
      <c r="B104" s="492"/>
      <c r="C104" s="480"/>
      <c r="D104" s="109" t="s">
        <v>10</v>
      </c>
      <c r="E104" s="268">
        <f t="shared" si="5"/>
        <v>10542.178899999999</v>
      </c>
      <c r="F104" s="268">
        <v>3302.8789000000002</v>
      </c>
      <c r="G104" s="268">
        <v>3569.5</v>
      </c>
      <c r="H104" s="269">
        <v>3669.8</v>
      </c>
    </row>
    <row r="105" spans="1:8" s="1" customFormat="1" ht="29.25" customHeight="1" thickBot="1" x14ac:dyDescent="0.3">
      <c r="A105" s="609"/>
      <c r="B105" s="493"/>
      <c r="C105" s="481"/>
      <c r="D105" s="112" t="s">
        <v>11</v>
      </c>
      <c r="E105" s="270">
        <f t="shared" si="5"/>
        <v>0</v>
      </c>
      <c r="F105" s="270">
        <v>0</v>
      </c>
      <c r="G105" s="270">
        <v>0</v>
      </c>
      <c r="H105" s="271">
        <v>0</v>
      </c>
    </row>
    <row r="106" spans="1:8" s="1" customFormat="1" ht="29.25" customHeight="1" x14ac:dyDescent="0.25">
      <c r="A106" s="607" t="s">
        <v>46</v>
      </c>
      <c r="B106" s="491" t="s">
        <v>67</v>
      </c>
      <c r="C106" s="479" t="s">
        <v>28</v>
      </c>
      <c r="D106" s="120" t="s">
        <v>7</v>
      </c>
      <c r="E106" s="74">
        <f t="shared" si="5"/>
        <v>26282</v>
      </c>
      <c r="F106" s="74">
        <f>F107+F108+F109+F110</f>
        <v>8876.5</v>
      </c>
      <c r="G106" s="74">
        <f>G107+G108+G109+G110</f>
        <v>8876.5</v>
      </c>
      <c r="H106" s="75">
        <f>H107+H108+H109+H110</f>
        <v>8529</v>
      </c>
    </row>
    <row r="107" spans="1:8" s="1" customFormat="1" ht="29.25" customHeight="1" x14ac:dyDescent="0.25">
      <c r="A107" s="608"/>
      <c r="B107" s="492"/>
      <c r="C107" s="480"/>
      <c r="D107" s="109" t="s">
        <v>8</v>
      </c>
      <c r="E107" s="76">
        <f t="shared" si="5"/>
        <v>0</v>
      </c>
      <c r="F107" s="76">
        <v>0</v>
      </c>
      <c r="G107" s="76">
        <v>0</v>
      </c>
      <c r="H107" s="77">
        <v>0</v>
      </c>
    </row>
    <row r="108" spans="1:8" s="1" customFormat="1" ht="28.5" x14ac:dyDescent="0.25">
      <c r="A108" s="608"/>
      <c r="B108" s="492"/>
      <c r="C108" s="480"/>
      <c r="D108" s="109" t="s">
        <v>9</v>
      </c>
      <c r="E108" s="76">
        <f t="shared" si="5"/>
        <v>0</v>
      </c>
      <c r="F108" s="76">
        <v>0</v>
      </c>
      <c r="G108" s="76">
        <v>0</v>
      </c>
      <c r="H108" s="77">
        <v>0</v>
      </c>
    </row>
    <row r="109" spans="1:8" s="1" customFormat="1" ht="28.5" x14ac:dyDescent="0.25">
      <c r="A109" s="608"/>
      <c r="B109" s="492"/>
      <c r="C109" s="480"/>
      <c r="D109" s="109" t="s">
        <v>10</v>
      </c>
      <c r="E109" s="76">
        <f t="shared" si="5"/>
        <v>26282</v>
      </c>
      <c r="F109" s="76">
        <v>8876.5</v>
      </c>
      <c r="G109" s="76">
        <v>8876.5</v>
      </c>
      <c r="H109" s="77">
        <v>8529</v>
      </c>
    </row>
    <row r="110" spans="1:8" s="1" customFormat="1" ht="29.25" thickBot="1" x14ac:dyDescent="0.3">
      <c r="A110" s="609"/>
      <c r="B110" s="493"/>
      <c r="C110" s="481"/>
      <c r="D110" s="112" t="s">
        <v>11</v>
      </c>
      <c r="E110" s="83">
        <f t="shared" si="5"/>
        <v>0</v>
      </c>
      <c r="F110" s="83">
        <v>0</v>
      </c>
      <c r="G110" s="83">
        <v>0</v>
      </c>
      <c r="H110" s="84">
        <v>0</v>
      </c>
    </row>
    <row r="111" spans="1:8" s="1" customFormat="1" ht="20.25" customHeight="1" x14ac:dyDescent="0.25">
      <c r="A111" s="607" t="s">
        <v>50</v>
      </c>
      <c r="B111" s="491" t="s">
        <v>68</v>
      </c>
      <c r="C111" s="479" t="s">
        <v>28</v>
      </c>
      <c r="D111" s="120" t="s">
        <v>7</v>
      </c>
      <c r="E111" s="74">
        <f t="shared" si="5"/>
        <v>19191.900000000001</v>
      </c>
      <c r="F111" s="74">
        <f>F112+F113+F114+F115</f>
        <v>4340.1000000000004</v>
      </c>
      <c r="G111" s="74">
        <f>G112+G113+G114+G115</f>
        <v>6171.6</v>
      </c>
      <c r="H111" s="75">
        <f>H112+H113+H114+H115</f>
        <v>8680.2000000000007</v>
      </c>
    </row>
    <row r="112" spans="1:8" s="1" customFormat="1" ht="29.25" customHeight="1" x14ac:dyDescent="0.25">
      <c r="A112" s="608"/>
      <c r="B112" s="492"/>
      <c r="C112" s="480"/>
      <c r="D112" s="109" t="s">
        <v>8</v>
      </c>
      <c r="E112" s="76">
        <f t="shared" si="5"/>
        <v>0</v>
      </c>
      <c r="F112" s="76">
        <v>0</v>
      </c>
      <c r="G112" s="76">
        <v>0</v>
      </c>
      <c r="H112" s="77">
        <v>0</v>
      </c>
    </row>
    <row r="113" spans="1:8" s="1" customFormat="1" ht="28.5" x14ac:dyDescent="0.25">
      <c r="A113" s="608"/>
      <c r="B113" s="492"/>
      <c r="C113" s="480"/>
      <c r="D113" s="109" t="s">
        <v>9</v>
      </c>
      <c r="E113" s="76">
        <f t="shared" si="5"/>
        <v>19191.900000000001</v>
      </c>
      <c r="F113" s="76">
        <v>4340.1000000000004</v>
      </c>
      <c r="G113" s="76">
        <v>6171.6</v>
      </c>
      <c r="H113" s="77">
        <v>8680.2000000000007</v>
      </c>
    </row>
    <row r="114" spans="1:8" s="1" customFormat="1" ht="28.5" x14ac:dyDescent="0.25">
      <c r="A114" s="608"/>
      <c r="B114" s="492"/>
      <c r="C114" s="480"/>
      <c r="D114" s="109" t="s">
        <v>10</v>
      </c>
      <c r="E114" s="76">
        <f t="shared" si="5"/>
        <v>0</v>
      </c>
      <c r="F114" s="76">
        <v>0</v>
      </c>
      <c r="G114" s="76">
        <v>0</v>
      </c>
      <c r="H114" s="77">
        <v>0</v>
      </c>
    </row>
    <row r="115" spans="1:8" s="1" customFormat="1" ht="34.5" customHeight="1" thickBot="1" x14ac:dyDescent="0.3">
      <c r="A115" s="609"/>
      <c r="B115" s="493"/>
      <c r="C115" s="481"/>
      <c r="D115" s="112" t="s">
        <v>11</v>
      </c>
      <c r="E115" s="83">
        <f t="shared" si="5"/>
        <v>0</v>
      </c>
      <c r="F115" s="83">
        <v>0</v>
      </c>
      <c r="G115" s="83">
        <v>0</v>
      </c>
      <c r="H115" s="84">
        <v>0</v>
      </c>
    </row>
    <row r="116" spans="1:8" s="1" customFormat="1" ht="22.5" customHeight="1" x14ac:dyDescent="0.25">
      <c r="A116" s="607" t="s">
        <v>51</v>
      </c>
      <c r="B116" s="491" t="s">
        <v>69</v>
      </c>
      <c r="C116" s="479" t="s">
        <v>28</v>
      </c>
      <c r="D116" s="120" t="s">
        <v>7</v>
      </c>
      <c r="E116" s="74">
        <f t="shared" si="5"/>
        <v>16483.199999999997</v>
      </c>
      <c r="F116" s="74">
        <f>F117+F118+F119+F120</f>
        <v>5494.4</v>
      </c>
      <c r="G116" s="74">
        <f>G117+G118+G119+G120</f>
        <v>5494.4</v>
      </c>
      <c r="H116" s="75">
        <f>H117+H118+H119+H120</f>
        <v>5494.4</v>
      </c>
    </row>
    <row r="117" spans="1:8" s="1" customFormat="1" ht="27" customHeight="1" x14ac:dyDescent="0.25">
      <c r="A117" s="608"/>
      <c r="B117" s="492"/>
      <c r="C117" s="480"/>
      <c r="D117" s="109" t="s">
        <v>8</v>
      </c>
      <c r="E117" s="76">
        <f t="shared" si="5"/>
        <v>0</v>
      </c>
      <c r="F117" s="76">
        <v>0</v>
      </c>
      <c r="G117" s="76">
        <v>0</v>
      </c>
      <c r="H117" s="77">
        <v>0</v>
      </c>
    </row>
    <row r="118" spans="1:8" s="1" customFormat="1" ht="28.5" x14ac:dyDescent="0.25">
      <c r="A118" s="608"/>
      <c r="B118" s="492"/>
      <c r="C118" s="480"/>
      <c r="D118" s="109" t="s">
        <v>9</v>
      </c>
      <c r="E118" s="76">
        <f t="shared" si="5"/>
        <v>16483.199999999997</v>
      </c>
      <c r="F118" s="76">
        <v>5494.4</v>
      </c>
      <c r="G118" s="76">
        <v>5494.4</v>
      </c>
      <c r="H118" s="77">
        <v>5494.4</v>
      </c>
    </row>
    <row r="119" spans="1:8" s="1" customFormat="1" ht="28.5" x14ac:dyDescent="0.25">
      <c r="A119" s="608"/>
      <c r="B119" s="492"/>
      <c r="C119" s="480"/>
      <c r="D119" s="109" t="s">
        <v>10</v>
      </c>
      <c r="E119" s="76">
        <f t="shared" si="5"/>
        <v>0</v>
      </c>
      <c r="F119" s="76">
        <v>0</v>
      </c>
      <c r="G119" s="76">
        <v>0</v>
      </c>
      <c r="H119" s="77">
        <v>0</v>
      </c>
    </row>
    <row r="120" spans="1:8" s="1" customFormat="1" ht="29.25" thickBot="1" x14ac:dyDescent="0.3">
      <c r="A120" s="609"/>
      <c r="B120" s="493"/>
      <c r="C120" s="481"/>
      <c r="D120" s="112" t="s">
        <v>11</v>
      </c>
      <c r="E120" s="83">
        <f t="shared" ref="E120:E130" si="6">F120+G120+H120</f>
        <v>0</v>
      </c>
      <c r="F120" s="83">
        <v>0</v>
      </c>
      <c r="G120" s="83">
        <v>0</v>
      </c>
      <c r="H120" s="84">
        <v>0</v>
      </c>
    </row>
    <row r="121" spans="1:8" s="1" customFormat="1" ht="21" customHeight="1" x14ac:dyDescent="0.25">
      <c r="A121" s="607" t="s">
        <v>52</v>
      </c>
      <c r="B121" s="491" t="s">
        <v>70</v>
      </c>
      <c r="C121" s="479" t="s">
        <v>28</v>
      </c>
      <c r="D121" s="120" t="s">
        <v>7</v>
      </c>
      <c r="E121" s="74">
        <f t="shared" si="6"/>
        <v>1516.2</v>
      </c>
      <c r="F121" s="74">
        <f>F122+F123+F124+F125</f>
        <v>1516.2</v>
      </c>
      <c r="G121" s="74">
        <f>G122+G123+G124+G125</f>
        <v>0</v>
      </c>
      <c r="H121" s="75">
        <f>H122+H123+H124+H125</f>
        <v>0</v>
      </c>
    </row>
    <row r="122" spans="1:8" s="1" customFormat="1" ht="31.5" customHeight="1" x14ac:dyDescent="0.25">
      <c r="A122" s="608"/>
      <c r="B122" s="492"/>
      <c r="C122" s="480"/>
      <c r="D122" s="109" t="s">
        <v>8</v>
      </c>
      <c r="E122" s="76">
        <f t="shared" si="6"/>
        <v>0</v>
      </c>
      <c r="F122" s="76">
        <v>0</v>
      </c>
      <c r="G122" s="76">
        <v>0</v>
      </c>
      <c r="H122" s="77">
        <v>0</v>
      </c>
    </row>
    <row r="123" spans="1:8" s="1" customFormat="1" ht="28.5" x14ac:dyDescent="0.25">
      <c r="A123" s="608"/>
      <c r="B123" s="492"/>
      <c r="C123" s="480"/>
      <c r="D123" s="109" t="s">
        <v>9</v>
      </c>
      <c r="E123" s="76">
        <f t="shared" si="6"/>
        <v>30.3</v>
      </c>
      <c r="F123" s="76">
        <v>30.3</v>
      </c>
      <c r="G123" s="76">
        <v>0</v>
      </c>
      <c r="H123" s="77">
        <v>0</v>
      </c>
    </row>
    <row r="124" spans="1:8" s="1" customFormat="1" ht="28.5" x14ac:dyDescent="0.25">
      <c r="A124" s="608"/>
      <c r="B124" s="492"/>
      <c r="C124" s="480"/>
      <c r="D124" s="109" t="s">
        <v>10</v>
      </c>
      <c r="E124" s="76">
        <f t="shared" si="6"/>
        <v>1485.9</v>
      </c>
      <c r="F124" s="76">
        <v>1485.9</v>
      </c>
      <c r="G124" s="76">
        <v>0</v>
      </c>
      <c r="H124" s="77">
        <v>0</v>
      </c>
    </row>
    <row r="125" spans="1:8" s="1" customFormat="1" ht="29.25" thickBot="1" x14ac:dyDescent="0.3">
      <c r="A125" s="609"/>
      <c r="B125" s="493"/>
      <c r="C125" s="481"/>
      <c r="D125" s="112" t="s">
        <v>11</v>
      </c>
      <c r="E125" s="83">
        <f t="shared" si="6"/>
        <v>0</v>
      </c>
      <c r="F125" s="83">
        <v>0</v>
      </c>
      <c r="G125" s="83">
        <v>0</v>
      </c>
      <c r="H125" s="84">
        <v>0</v>
      </c>
    </row>
    <row r="126" spans="1:8" s="1" customFormat="1" ht="17.25" customHeight="1" x14ac:dyDescent="0.25">
      <c r="A126" s="607" t="s">
        <v>53</v>
      </c>
      <c r="B126" s="491" t="s">
        <v>71</v>
      </c>
      <c r="C126" s="479" t="s">
        <v>28</v>
      </c>
      <c r="D126" s="120" t="s">
        <v>7</v>
      </c>
      <c r="E126" s="272">
        <f t="shared" si="6"/>
        <v>19036.505440000001</v>
      </c>
      <c r="F126" s="272">
        <f>F127+F128+F129+F130</f>
        <v>7924.7</v>
      </c>
      <c r="G126" s="272">
        <f>G127+G128+G129+G130</f>
        <v>3130.1054399999998</v>
      </c>
      <c r="H126" s="273">
        <f>H127+H128+H129+H130</f>
        <v>7981.7</v>
      </c>
    </row>
    <row r="127" spans="1:8" s="1" customFormat="1" ht="27" customHeight="1" x14ac:dyDescent="0.25">
      <c r="A127" s="608"/>
      <c r="B127" s="492"/>
      <c r="C127" s="480"/>
      <c r="D127" s="109" t="s">
        <v>8</v>
      </c>
      <c r="E127" s="261">
        <f t="shared" si="6"/>
        <v>0</v>
      </c>
      <c r="F127" s="261">
        <v>0</v>
      </c>
      <c r="G127" s="261">
        <v>0</v>
      </c>
      <c r="H127" s="262">
        <v>0</v>
      </c>
    </row>
    <row r="128" spans="1:8" s="1" customFormat="1" ht="28.5" x14ac:dyDescent="0.25">
      <c r="A128" s="608"/>
      <c r="B128" s="492"/>
      <c r="C128" s="480"/>
      <c r="D128" s="109" t="s">
        <v>9</v>
      </c>
      <c r="E128" s="261">
        <f t="shared" si="6"/>
        <v>380.73010999999997</v>
      </c>
      <c r="F128" s="261">
        <v>158.494</v>
      </c>
      <c r="G128" s="261">
        <v>62.602110000000003</v>
      </c>
      <c r="H128" s="262">
        <v>159.63399999999999</v>
      </c>
    </row>
    <row r="129" spans="1:8" s="1" customFormat="1" ht="28.5" x14ac:dyDescent="0.25">
      <c r="A129" s="608"/>
      <c r="B129" s="492"/>
      <c r="C129" s="480"/>
      <c r="D129" s="109" t="s">
        <v>10</v>
      </c>
      <c r="E129" s="261">
        <f t="shared" si="6"/>
        <v>18655.77533</v>
      </c>
      <c r="F129" s="261">
        <v>7766.2060000000001</v>
      </c>
      <c r="G129" s="261">
        <v>3067.50333</v>
      </c>
      <c r="H129" s="262">
        <v>7822.0659999999998</v>
      </c>
    </row>
    <row r="130" spans="1:8" s="1" customFormat="1" ht="29.25" thickBot="1" x14ac:dyDescent="0.3">
      <c r="A130" s="609"/>
      <c r="B130" s="493"/>
      <c r="C130" s="481"/>
      <c r="D130" s="110" t="s">
        <v>11</v>
      </c>
      <c r="E130" s="264">
        <f t="shared" si="6"/>
        <v>0</v>
      </c>
      <c r="F130" s="264">
        <v>0</v>
      </c>
      <c r="G130" s="264">
        <v>0</v>
      </c>
      <c r="H130" s="265">
        <v>0</v>
      </c>
    </row>
    <row r="131" spans="1:8" s="1" customFormat="1" ht="20.25" customHeight="1" x14ac:dyDescent="0.25">
      <c r="A131" s="607" t="s">
        <v>54</v>
      </c>
      <c r="B131" s="491" t="s">
        <v>72</v>
      </c>
      <c r="C131" s="479" t="s">
        <v>28</v>
      </c>
      <c r="D131" s="120" t="s">
        <v>7</v>
      </c>
      <c r="E131" s="74">
        <f>F131+G131+H131</f>
        <v>1319.1</v>
      </c>
      <c r="F131" s="74">
        <f>F132+F133+F134+F135</f>
        <v>398</v>
      </c>
      <c r="G131" s="74">
        <f>G132+G133+G134+G135</f>
        <v>299.8</v>
      </c>
      <c r="H131" s="75">
        <f>H132+H133+H134+H135</f>
        <v>621.29999999999995</v>
      </c>
    </row>
    <row r="132" spans="1:8" s="1" customFormat="1" ht="28.5" customHeight="1" x14ac:dyDescent="0.25">
      <c r="A132" s="608"/>
      <c r="B132" s="492"/>
      <c r="C132" s="480"/>
      <c r="D132" s="109" t="s">
        <v>8</v>
      </c>
      <c r="E132" s="76">
        <f>F132+G132+H132</f>
        <v>0</v>
      </c>
      <c r="F132" s="76">
        <v>0</v>
      </c>
      <c r="G132" s="76">
        <v>0</v>
      </c>
      <c r="H132" s="77">
        <v>0</v>
      </c>
    </row>
    <row r="133" spans="1:8" s="1" customFormat="1" ht="28.5" x14ac:dyDescent="0.25">
      <c r="A133" s="608"/>
      <c r="B133" s="492"/>
      <c r="C133" s="480"/>
      <c r="D133" s="109" t="s">
        <v>9</v>
      </c>
      <c r="E133" s="76">
        <f>F133+G133+H133</f>
        <v>1319.1</v>
      </c>
      <c r="F133" s="76">
        <v>398</v>
      </c>
      <c r="G133" s="76">
        <v>299.8</v>
      </c>
      <c r="H133" s="77">
        <v>621.29999999999995</v>
      </c>
    </row>
    <row r="134" spans="1:8" s="1" customFormat="1" ht="28.5" x14ac:dyDescent="0.25">
      <c r="A134" s="608"/>
      <c r="B134" s="492"/>
      <c r="C134" s="480"/>
      <c r="D134" s="109" t="s">
        <v>10</v>
      </c>
      <c r="E134" s="76">
        <f>F134+G134+H134</f>
        <v>0</v>
      </c>
      <c r="F134" s="76">
        <v>0</v>
      </c>
      <c r="G134" s="76">
        <v>0</v>
      </c>
      <c r="H134" s="77">
        <v>0</v>
      </c>
    </row>
    <row r="135" spans="1:8" s="1" customFormat="1" ht="29.25" thickBot="1" x14ac:dyDescent="0.3">
      <c r="A135" s="609"/>
      <c r="B135" s="493"/>
      <c r="C135" s="481"/>
      <c r="D135" s="112" t="s">
        <v>11</v>
      </c>
      <c r="E135" s="83">
        <f>F135+G135+H135</f>
        <v>0</v>
      </c>
      <c r="F135" s="83">
        <v>0</v>
      </c>
      <c r="G135" s="83">
        <v>0</v>
      </c>
      <c r="H135" s="84">
        <v>0</v>
      </c>
    </row>
    <row r="136" spans="1:8" s="1" customFormat="1" ht="18.75" customHeight="1" x14ac:dyDescent="0.25">
      <c r="A136" s="601" t="s">
        <v>78</v>
      </c>
      <c r="B136" s="506" t="s">
        <v>76</v>
      </c>
      <c r="C136" s="509" t="s">
        <v>30</v>
      </c>
      <c r="D136" s="252" t="s">
        <v>7</v>
      </c>
      <c r="E136" s="99">
        <f>G136+H136+F136</f>
        <v>594.6</v>
      </c>
      <c r="F136" s="99">
        <f>F137+F138+F139+F140</f>
        <v>594.6</v>
      </c>
      <c r="G136" s="99">
        <f>G137+G138+G139+G140</f>
        <v>0</v>
      </c>
      <c r="H136" s="100">
        <f>H137+H138+H139+H140</f>
        <v>0</v>
      </c>
    </row>
    <row r="137" spans="1:8" s="1" customFormat="1" ht="26.25" customHeight="1" x14ac:dyDescent="0.25">
      <c r="A137" s="602"/>
      <c r="B137" s="507"/>
      <c r="C137" s="510"/>
      <c r="D137" s="253" t="s">
        <v>8</v>
      </c>
      <c r="E137" s="44">
        <f>G137+H137+F137</f>
        <v>297.3</v>
      </c>
      <c r="F137" s="45">
        <v>297.3</v>
      </c>
      <c r="G137" s="45">
        <v>0</v>
      </c>
      <c r="H137" s="46">
        <v>0</v>
      </c>
    </row>
    <row r="138" spans="1:8" s="1" customFormat="1" ht="27" customHeight="1" x14ac:dyDescent="0.25">
      <c r="A138" s="602"/>
      <c r="B138" s="507"/>
      <c r="C138" s="510"/>
      <c r="D138" s="253" t="s">
        <v>9</v>
      </c>
      <c r="E138" s="44">
        <f>G138+H138+F138</f>
        <v>297.3</v>
      </c>
      <c r="F138" s="45">
        <v>297.3</v>
      </c>
      <c r="G138" s="45">
        <v>0</v>
      </c>
      <c r="H138" s="46">
        <v>0</v>
      </c>
    </row>
    <row r="139" spans="1:8" s="1" customFormat="1" ht="27.75" customHeight="1" x14ac:dyDescent="0.25">
      <c r="A139" s="602"/>
      <c r="B139" s="507"/>
      <c r="C139" s="510"/>
      <c r="D139" s="253" t="s">
        <v>10</v>
      </c>
      <c r="E139" s="44">
        <f>G139+H139+F139</f>
        <v>0</v>
      </c>
      <c r="F139" s="45">
        <v>0</v>
      </c>
      <c r="G139" s="45">
        <v>0</v>
      </c>
      <c r="H139" s="46">
        <v>0</v>
      </c>
    </row>
    <row r="140" spans="1:8" s="1" customFormat="1" ht="27.75" customHeight="1" thickBot="1" x14ac:dyDescent="0.3">
      <c r="A140" s="603"/>
      <c r="B140" s="508"/>
      <c r="C140" s="511"/>
      <c r="D140" s="254" t="s">
        <v>11</v>
      </c>
      <c r="E140" s="54">
        <f>G140+H140+F140</f>
        <v>0</v>
      </c>
      <c r="F140" s="50">
        <v>0</v>
      </c>
      <c r="G140" s="50">
        <v>0</v>
      </c>
      <c r="H140" s="51">
        <v>0</v>
      </c>
    </row>
    <row r="141" spans="1:8" s="1" customFormat="1" ht="21.75" customHeight="1" x14ac:dyDescent="0.25">
      <c r="A141" s="470" t="s">
        <v>31</v>
      </c>
      <c r="B141" s="485" t="s">
        <v>32</v>
      </c>
      <c r="C141" s="467" t="s">
        <v>27</v>
      </c>
      <c r="D141" s="251" t="s">
        <v>7</v>
      </c>
      <c r="E141" s="73">
        <f>E142+E143+E144+E145</f>
        <v>18378.399999999998</v>
      </c>
      <c r="F141" s="73">
        <f>F142+F143+F144+F145</f>
        <v>7386.7999999999993</v>
      </c>
      <c r="G141" s="73">
        <f>G142+G143+G144+G145</f>
        <v>5203.3999999999996</v>
      </c>
      <c r="H141" s="119">
        <f>H142+H143+H144+H145</f>
        <v>5788.2</v>
      </c>
    </row>
    <row r="142" spans="1:8" s="1" customFormat="1" ht="28.5" x14ac:dyDescent="0.25">
      <c r="A142" s="471"/>
      <c r="B142" s="486"/>
      <c r="C142" s="468"/>
      <c r="D142" s="109" t="s">
        <v>8</v>
      </c>
      <c r="E142" s="76">
        <f t="shared" ref="E142:H145" si="7">E147+E152+E157+E162</f>
        <v>16819.8</v>
      </c>
      <c r="F142" s="76">
        <f t="shared" si="7"/>
        <v>5828.2</v>
      </c>
      <c r="G142" s="76">
        <f t="shared" si="7"/>
        <v>5203.3999999999996</v>
      </c>
      <c r="H142" s="77">
        <f t="shared" si="7"/>
        <v>5788.2</v>
      </c>
    </row>
    <row r="143" spans="1:8" s="1" customFormat="1" ht="28.5" x14ac:dyDescent="0.25">
      <c r="A143" s="471"/>
      <c r="B143" s="486"/>
      <c r="C143" s="468"/>
      <c r="D143" s="109" t="s">
        <v>9</v>
      </c>
      <c r="E143" s="76">
        <f t="shared" si="7"/>
        <v>1558.6</v>
      </c>
      <c r="F143" s="76">
        <f t="shared" si="7"/>
        <v>1558.6</v>
      </c>
      <c r="G143" s="76">
        <f t="shared" si="7"/>
        <v>0</v>
      </c>
      <c r="H143" s="77">
        <f t="shared" si="7"/>
        <v>0</v>
      </c>
    </row>
    <row r="144" spans="1:8" s="1" customFormat="1" ht="28.5" x14ac:dyDescent="0.25">
      <c r="A144" s="471"/>
      <c r="B144" s="486"/>
      <c r="C144" s="468"/>
      <c r="D144" s="109" t="s">
        <v>10</v>
      </c>
      <c r="E144" s="76">
        <f t="shared" si="7"/>
        <v>0</v>
      </c>
      <c r="F144" s="76">
        <f t="shared" si="7"/>
        <v>0</v>
      </c>
      <c r="G144" s="76">
        <f t="shared" si="7"/>
        <v>0</v>
      </c>
      <c r="H144" s="77">
        <f t="shared" si="7"/>
        <v>0</v>
      </c>
    </row>
    <row r="145" spans="1:8" s="1" customFormat="1" ht="31.5" customHeight="1" thickBot="1" x14ac:dyDescent="0.3">
      <c r="A145" s="472"/>
      <c r="B145" s="487"/>
      <c r="C145" s="469"/>
      <c r="D145" s="110" t="s">
        <v>11</v>
      </c>
      <c r="E145" s="76">
        <f>F145+G145+H145</f>
        <v>0</v>
      </c>
      <c r="F145" s="82">
        <f t="shared" si="7"/>
        <v>0</v>
      </c>
      <c r="G145" s="82">
        <v>0</v>
      </c>
      <c r="H145" s="118">
        <f t="shared" si="7"/>
        <v>0</v>
      </c>
    </row>
    <row r="146" spans="1:8" s="1" customFormat="1" ht="20.25" customHeight="1" x14ac:dyDescent="0.25">
      <c r="A146" s="604" t="s">
        <v>24</v>
      </c>
      <c r="B146" s="497" t="s">
        <v>73</v>
      </c>
      <c r="C146" s="500" t="s">
        <v>30</v>
      </c>
      <c r="D146" s="274" t="s">
        <v>7</v>
      </c>
      <c r="E146" s="98">
        <f t="shared" ref="E146:E155" si="8">F146+G146+H146</f>
        <v>13170</v>
      </c>
      <c r="F146" s="99">
        <f>F147+F148+F149+F150</f>
        <v>4540</v>
      </c>
      <c r="G146" s="99">
        <f>G147+G148+G149+G150</f>
        <v>4022.6</v>
      </c>
      <c r="H146" s="100">
        <f>H147+H148+H149+H150</f>
        <v>4607.3999999999996</v>
      </c>
    </row>
    <row r="147" spans="1:8" s="1" customFormat="1" ht="28.5" x14ac:dyDescent="0.25">
      <c r="A147" s="605"/>
      <c r="B147" s="498"/>
      <c r="C147" s="501"/>
      <c r="D147" s="115" t="s">
        <v>8</v>
      </c>
      <c r="E147" s="101">
        <f t="shared" si="8"/>
        <v>13170</v>
      </c>
      <c r="F147" s="101">
        <f>4612+35.4-107.4</f>
        <v>4540</v>
      </c>
      <c r="G147" s="101">
        <v>4022.6</v>
      </c>
      <c r="H147" s="102">
        <v>4607.3999999999996</v>
      </c>
    </row>
    <row r="148" spans="1:8" s="1" customFormat="1" ht="28.5" x14ac:dyDescent="0.25">
      <c r="A148" s="605"/>
      <c r="B148" s="498"/>
      <c r="C148" s="501"/>
      <c r="D148" s="115" t="s">
        <v>9</v>
      </c>
      <c r="E148" s="101">
        <f t="shared" si="8"/>
        <v>0</v>
      </c>
      <c r="F148" s="101">
        <v>0</v>
      </c>
      <c r="G148" s="101">
        <v>0</v>
      </c>
      <c r="H148" s="102">
        <v>0</v>
      </c>
    </row>
    <row r="149" spans="1:8" s="1" customFormat="1" ht="30" customHeight="1" x14ac:dyDescent="0.25">
      <c r="A149" s="605"/>
      <c r="B149" s="498"/>
      <c r="C149" s="501"/>
      <c r="D149" s="115" t="s">
        <v>10</v>
      </c>
      <c r="E149" s="101">
        <f t="shared" si="8"/>
        <v>0</v>
      </c>
      <c r="F149" s="101">
        <v>0</v>
      </c>
      <c r="G149" s="101">
        <v>0</v>
      </c>
      <c r="H149" s="102">
        <v>0</v>
      </c>
    </row>
    <row r="150" spans="1:8" s="1" customFormat="1" ht="30" customHeight="1" thickBot="1" x14ac:dyDescent="0.3">
      <c r="A150" s="606"/>
      <c r="B150" s="499"/>
      <c r="C150" s="502"/>
      <c r="D150" s="116" t="s">
        <v>11</v>
      </c>
      <c r="E150" s="103">
        <f t="shared" si="8"/>
        <v>0</v>
      </c>
      <c r="F150" s="104">
        <v>0</v>
      </c>
      <c r="G150" s="104">
        <v>0</v>
      </c>
      <c r="H150" s="105">
        <v>0</v>
      </c>
    </row>
    <row r="151" spans="1:8" s="1" customFormat="1" ht="17.25" customHeight="1" x14ac:dyDescent="0.25">
      <c r="A151" s="604" t="s">
        <v>47</v>
      </c>
      <c r="B151" s="497" t="s">
        <v>74</v>
      </c>
      <c r="C151" s="500" t="s">
        <v>30</v>
      </c>
      <c r="D151" s="274" t="s">
        <v>7</v>
      </c>
      <c r="E151" s="98">
        <f t="shared" si="8"/>
        <v>1179</v>
      </c>
      <c r="F151" s="99">
        <f>F152+F153+F154+F155</f>
        <v>1179</v>
      </c>
      <c r="G151" s="99">
        <f>G152+G153+G154+G155</f>
        <v>0</v>
      </c>
      <c r="H151" s="100">
        <f>H152+H153+H154+H155</f>
        <v>0</v>
      </c>
    </row>
    <row r="152" spans="1:8" s="1" customFormat="1" ht="28.5" x14ac:dyDescent="0.25">
      <c r="A152" s="605"/>
      <c r="B152" s="498"/>
      <c r="C152" s="501"/>
      <c r="D152" s="115" t="s">
        <v>8</v>
      </c>
      <c r="E152" s="101">
        <f t="shared" si="8"/>
        <v>35.4</v>
      </c>
      <c r="F152" s="101">
        <v>35.4</v>
      </c>
      <c r="G152" s="101">
        <v>0</v>
      </c>
      <c r="H152" s="102">
        <v>0</v>
      </c>
    </row>
    <row r="153" spans="1:8" s="1" customFormat="1" ht="28.5" x14ac:dyDescent="0.25">
      <c r="A153" s="605"/>
      <c r="B153" s="498"/>
      <c r="C153" s="501"/>
      <c r="D153" s="115" t="s">
        <v>9</v>
      </c>
      <c r="E153" s="101">
        <f t="shared" si="8"/>
        <v>1143.5999999999999</v>
      </c>
      <c r="F153" s="101">
        <v>1143.5999999999999</v>
      </c>
      <c r="G153" s="101">
        <v>0</v>
      </c>
      <c r="H153" s="102">
        <v>0</v>
      </c>
    </row>
    <row r="154" spans="1:8" s="1" customFormat="1" ht="30" customHeight="1" x14ac:dyDescent="0.25">
      <c r="A154" s="605"/>
      <c r="B154" s="498"/>
      <c r="C154" s="501"/>
      <c r="D154" s="115" t="s">
        <v>10</v>
      </c>
      <c r="E154" s="101">
        <f t="shared" si="8"/>
        <v>0</v>
      </c>
      <c r="F154" s="101">
        <v>0</v>
      </c>
      <c r="G154" s="101">
        <v>0</v>
      </c>
      <c r="H154" s="102">
        <v>0</v>
      </c>
    </row>
    <row r="155" spans="1:8" s="1" customFormat="1" ht="30" customHeight="1" thickBot="1" x14ac:dyDescent="0.3">
      <c r="A155" s="606"/>
      <c r="B155" s="499"/>
      <c r="C155" s="502"/>
      <c r="D155" s="116" t="s">
        <v>11</v>
      </c>
      <c r="E155" s="103">
        <f t="shared" si="8"/>
        <v>0</v>
      </c>
      <c r="F155" s="104">
        <v>0</v>
      </c>
      <c r="G155" s="104">
        <v>0</v>
      </c>
      <c r="H155" s="105">
        <v>0</v>
      </c>
    </row>
    <row r="156" spans="1:8" s="1" customFormat="1" ht="20.25" customHeight="1" x14ac:dyDescent="0.25">
      <c r="A156" s="601" t="s">
        <v>48</v>
      </c>
      <c r="B156" s="506" t="s">
        <v>75</v>
      </c>
      <c r="C156" s="509" t="s">
        <v>30</v>
      </c>
      <c r="D156" s="275" t="s">
        <v>7</v>
      </c>
      <c r="E156" s="103">
        <f t="shared" ref="E156:E165" si="9">G156+H156+F156</f>
        <v>3542.3999999999996</v>
      </c>
      <c r="F156" s="103">
        <f>F157+F158+F159+F160</f>
        <v>1180.8</v>
      </c>
      <c r="G156" s="103">
        <f>G157+G158+G159+G160</f>
        <v>1180.8</v>
      </c>
      <c r="H156" s="106">
        <f>H157+H158+H159+H160</f>
        <v>1180.8</v>
      </c>
    </row>
    <row r="157" spans="1:8" s="1" customFormat="1" ht="28.5" x14ac:dyDescent="0.25">
      <c r="A157" s="602"/>
      <c r="B157" s="507"/>
      <c r="C157" s="510"/>
      <c r="D157" s="115" t="s">
        <v>8</v>
      </c>
      <c r="E157" s="101">
        <f t="shared" si="9"/>
        <v>3542.3999999999996</v>
      </c>
      <c r="F157" s="101">
        <v>1180.8</v>
      </c>
      <c r="G157" s="101">
        <v>1180.8</v>
      </c>
      <c r="H157" s="102">
        <v>1180.8</v>
      </c>
    </row>
    <row r="158" spans="1:8" s="1" customFormat="1" ht="28.5" x14ac:dyDescent="0.25">
      <c r="A158" s="602"/>
      <c r="B158" s="507"/>
      <c r="C158" s="510"/>
      <c r="D158" s="115" t="s">
        <v>9</v>
      </c>
      <c r="E158" s="101">
        <f t="shared" si="9"/>
        <v>0</v>
      </c>
      <c r="F158" s="101">
        <v>0</v>
      </c>
      <c r="G158" s="101">
        <v>0</v>
      </c>
      <c r="H158" s="102">
        <v>0</v>
      </c>
    </row>
    <row r="159" spans="1:8" s="1" customFormat="1" ht="30.75" customHeight="1" x14ac:dyDescent="0.25">
      <c r="A159" s="602"/>
      <c r="B159" s="507"/>
      <c r="C159" s="510"/>
      <c r="D159" s="115" t="s">
        <v>10</v>
      </c>
      <c r="E159" s="101">
        <f t="shared" si="9"/>
        <v>0</v>
      </c>
      <c r="F159" s="101">
        <v>0</v>
      </c>
      <c r="G159" s="101">
        <v>0</v>
      </c>
      <c r="H159" s="102">
        <v>0</v>
      </c>
    </row>
    <row r="160" spans="1:8" s="1" customFormat="1" ht="28.5" customHeight="1" thickBot="1" x14ac:dyDescent="0.3">
      <c r="A160" s="603"/>
      <c r="B160" s="508"/>
      <c r="C160" s="511"/>
      <c r="D160" s="116" t="s">
        <v>11</v>
      </c>
      <c r="E160" s="104">
        <f t="shared" si="9"/>
        <v>0</v>
      </c>
      <c r="F160" s="104">
        <v>0</v>
      </c>
      <c r="G160" s="104">
        <v>0</v>
      </c>
      <c r="H160" s="105">
        <v>0</v>
      </c>
    </row>
    <row r="161" spans="1:8" s="1" customFormat="1" ht="18.75" customHeight="1" x14ac:dyDescent="0.25">
      <c r="A161" s="601" t="s">
        <v>49</v>
      </c>
      <c r="B161" s="506" t="s">
        <v>76</v>
      </c>
      <c r="C161" s="509" t="s">
        <v>30</v>
      </c>
      <c r="D161" s="276" t="s">
        <v>7</v>
      </c>
      <c r="E161" s="103">
        <f t="shared" si="9"/>
        <v>487</v>
      </c>
      <c r="F161" s="103">
        <f>F162+F163+F164+F165</f>
        <v>487</v>
      </c>
      <c r="G161" s="103">
        <f>G162+G163+G164+G165</f>
        <v>0</v>
      </c>
      <c r="H161" s="106">
        <f>H162+H163+H164+H165</f>
        <v>0</v>
      </c>
    </row>
    <row r="162" spans="1:8" s="1" customFormat="1" ht="26.25" customHeight="1" x14ac:dyDescent="0.25">
      <c r="A162" s="602"/>
      <c r="B162" s="507"/>
      <c r="C162" s="510"/>
      <c r="D162" s="253" t="s">
        <v>8</v>
      </c>
      <c r="E162" s="44">
        <f t="shared" si="9"/>
        <v>72</v>
      </c>
      <c r="F162" s="45">
        <v>72</v>
      </c>
      <c r="G162" s="45">
        <v>0</v>
      </c>
      <c r="H162" s="46">
        <v>0</v>
      </c>
    </row>
    <row r="163" spans="1:8" s="1" customFormat="1" ht="27" customHeight="1" x14ac:dyDescent="0.25">
      <c r="A163" s="602"/>
      <c r="B163" s="507"/>
      <c r="C163" s="510"/>
      <c r="D163" s="253" t="s">
        <v>9</v>
      </c>
      <c r="E163" s="44">
        <f t="shared" si="9"/>
        <v>415</v>
      </c>
      <c r="F163" s="45">
        <v>415</v>
      </c>
      <c r="G163" s="45">
        <v>0</v>
      </c>
      <c r="H163" s="46">
        <v>0</v>
      </c>
    </row>
    <row r="164" spans="1:8" s="1" customFormat="1" ht="27.75" customHeight="1" x14ac:dyDescent="0.25">
      <c r="A164" s="602"/>
      <c r="B164" s="507"/>
      <c r="C164" s="510"/>
      <c r="D164" s="253" t="s">
        <v>10</v>
      </c>
      <c r="E164" s="44">
        <f t="shared" si="9"/>
        <v>0</v>
      </c>
      <c r="F164" s="45">
        <v>0</v>
      </c>
      <c r="G164" s="45">
        <v>0</v>
      </c>
      <c r="H164" s="46">
        <v>0</v>
      </c>
    </row>
    <row r="165" spans="1:8" s="1" customFormat="1" ht="27.75" customHeight="1" thickBot="1" x14ac:dyDescent="0.3">
      <c r="A165" s="603"/>
      <c r="B165" s="508"/>
      <c r="C165" s="511"/>
      <c r="D165" s="254" t="s">
        <v>11</v>
      </c>
      <c r="E165" s="54">
        <f t="shared" si="9"/>
        <v>0</v>
      </c>
      <c r="F165" s="50">
        <v>0</v>
      </c>
      <c r="G165" s="50">
        <v>0</v>
      </c>
      <c r="H165" s="51">
        <v>0</v>
      </c>
    </row>
    <row r="166" spans="1:8" s="1" customFormat="1" ht="27.75" customHeight="1" x14ac:dyDescent="0.25">
      <c r="A166" s="57"/>
      <c r="D166" s="122"/>
    </row>
    <row r="167" spans="1:8" s="1" customFormat="1" ht="27.75" customHeight="1" x14ac:dyDescent="0.25">
      <c r="A167" s="57"/>
      <c r="D167" s="122"/>
    </row>
    <row r="168" spans="1:8" s="1" customFormat="1" ht="27.75" customHeight="1" x14ac:dyDescent="0.25">
      <c r="A168" s="57"/>
      <c r="D168" s="122"/>
    </row>
    <row r="169" spans="1:8" s="1" customFormat="1" ht="27.75" customHeight="1" x14ac:dyDescent="0.25">
      <c r="A169" s="57"/>
      <c r="D169" s="122"/>
    </row>
    <row r="170" spans="1:8" s="1" customFormat="1" ht="27.75" customHeight="1" x14ac:dyDescent="0.25">
      <c r="A170" s="57"/>
      <c r="D170" s="122"/>
    </row>
    <row r="171" spans="1:8" s="1" customFormat="1" ht="27.75" customHeight="1" x14ac:dyDescent="0.25">
      <c r="A171" s="57"/>
      <c r="D171" s="122"/>
    </row>
    <row r="172" spans="1:8" s="1" customFormat="1" x14ac:dyDescent="0.25">
      <c r="A172" s="57"/>
      <c r="D172" s="122"/>
    </row>
    <row r="173" spans="1:8" s="1" customFormat="1" x14ac:dyDescent="0.25">
      <c r="A173" s="57"/>
      <c r="D173" s="122"/>
    </row>
    <row r="174" spans="1:8" s="1" customFormat="1" x14ac:dyDescent="0.25">
      <c r="A174" s="57"/>
      <c r="D174" s="122"/>
    </row>
    <row r="175" spans="1:8" s="1" customFormat="1" x14ac:dyDescent="0.25">
      <c r="A175" s="57"/>
      <c r="D175" s="122"/>
    </row>
    <row r="176" spans="1:8" s="1" customFormat="1" x14ac:dyDescent="0.25">
      <c r="A176" s="57"/>
      <c r="D176" s="122"/>
    </row>
    <row r="177" spans="1:4" s="1" customFormat="1" x14ac:dyDescent="0.25">
      <c r="A177" s="57"/>
      <c r="D177" s="122"/>
    </row>
    <row r="178" spans="1:4" s="1" customFormat="1" x14ac:dyDescent="0.25">
      <c r="A178" s="57"/>
      <c r="D178" s="122"/>
    </row>
    <row r="179" spans="1:4" s="1" customFormat="1" x14ac:dyDescent="0.25">
      <c r="A179" s="57"/>
      <c r="D179" s="122"/>
    </row>
    <row r="180" spans="1:4" s="1" customFormat="1" x14ac:dyDescent="0.25">
      <c r="A180" s="57"/>
      <c r="D180" s="122"/>
    </row>
    <row r="181" spans="1:4" s="1" customFormat="1" x14ac:dyDescent="0.25">
      <c r="A181" s="57"/>
      <c r="D181" s="122"/>
    </row>
    <row r="182" spans="1:4" s="1" customFormat="1" x14ac:dyDescent="0.25">
      <c r="A182" s="57"/>
      <c r="D182" s="122"/>
    </row>
    <row r="183" spans="1:4" s="1" customFormat="1" x14ac:dyDescent="0.25">
      <c r="A183" s="57"/>
      <c r="D183" s="122"/>
    </row>
    <row r="184" spans="1:4" s="1" customFormat="1" x14ac:dyDescent="0.25">
      <c r="A184" s="57"/>
      <c r="D184" s="122"/>
    </row>
    <row r="185" spans="1:4" s="1" customFormat="1" x14ac:dyDescent="0.25">
      <c r="A185" s="57"/>
      <c r="D185" s="122"/>
    </row>
    <row r="186" spans="1:4" s="1" customFormat="1" x14ac:dyDescent="0.25">
      <c r="A186" s="57"/>
      <c r="D186" s="122"/>
    </row>
    <row r="187" spans="1:4" s="1" customFormat="1" x14ac:dyDescent="0.25">
      <c r="A187" s="57"/>
      <c r="D187" s="122"/>
    </row>
    <row r="188" spans="1:4" s="1" customFormat="1" x14ac:dyDescent="0.25">
      <c r="A188" s="57"/>
      <c r="D188" s="122"/>
    </row>
    <row r="189" spans="1:4" s="1" customFormat="1" x14ac:dyDescent="0.25">
      <c r="A189" s="57"/>
      <c r="D189" s="122"/>
    </row>
    <row r="190" spans="1:4" s="1" customFormat="1" x14ac:dyDescent="0.25">
      <c r="A190" s="57"/>
      <c r="D190" s="122"/>
    </row>
    <row r="191" spans="1:4" s="1" customFormat="1" x14ac:dyDescent="0.25">
      <c r="A191" s="57"/>
      <c r="D191" s="122"/>
    </row>
    <row r="192" spans="1:4" s="1" customFormat="1" x14ac:dyDescent="0.25">
      <c r="A192" s="57"/>
      <c r="D192" s="122"/>
    </row>
    <row r="193" spans="1:4" s="1" customFormat="1" x14ac:dyDescent="0.25">
      <c r="A193" s="57"/>
      <c r="D193" s="122"/>
    </row>
    <row r="194" spans="1:4" s="1" customFormat="1" x14ac:dyDescent="0.25">
      <c r="A194" s="57"/>
      <c r="D194" s="122"/>
    </row>
    <row r="195" spans="1:4" s="1" customFormat="1" x14ac:dyDescent="0.25">
      <c r="A195" s="57"/>
      <c r="D195" s="122"/>
    </row>
    <row r="196" spans="1:4" s="1" customFormat="1" x14ac:dyDescent="0.25">
      <c r="A196" s="57"/>
      <c r="D196" s="122"/>
    </row>
    <row r="197" spans="1:4" s="1" customFormat="1" x14ac:dyDescent="0.25">
      <c r="A197" s="57"/>
      <c r="D197" s="122"/>
    </row>
    <row r="198" spans="1:4" s="1" customFormat="1" x14ac:dyDescent="0.25">
      <c r="A198" s="57"/>
      <c r="D198" s="122"/>
    </row>
    <row r="199" spans="1:4" s="1" customFormat="1" x14ac:dyDescent="0.25">
      <c r="A199" s="57"/>
      <c r="D199" s="122"/>
    </row>
    <row r="200" spans="1:4" s="1" customFormat="1" x14ac:dyDescent="0.25">
      <c r="A200" s="57"/>
      <c r="D200" s="122"/>
    </row>
    <row r="201" spans="1:4" s="1" customFormat="1" x14ac:dyDescent="0.25">
      <c r="A201" s="57"/>
      <c r="D201" s="122"/>
    </row>
    <row r="202" spans="1:4" s="1" customFormat="1" x14ac:dyDescent="0.25">
      <c r="A202" s="57"/>
      <c r="D202" s="122"/>
    </row>
    <row r="203" spans="1:4" s="1" customFormat="1" x14ac:dyDescent="0.25">
      <c r="A203" s="57"/>
      <c r="D203" s="122"/>
    </row>
    <row r="204" spans="1:4" s="1" customFormat="1" x14ac:dyDescent="0.25">
      <c r="A204" s="57"/>
      <c r="D204" s="122"/>
    </row>
    <row r="205" spans="1:4" s="1" customFormat="1" x14ac:dyDescent="0.25">
      <c r="A205" s="57"/>
      <c r="D205" s="122"/>
    </row>
    <row r="206" spans="1:4" s="1" customFormat="1" x14ac:dyDescent="0.25">
      <c r="A206" s="57"/>
      <c r="D206" s="122"/>
    </row>
    <row r="207" spans="1:4" s="1" customFormat="1" x14ac:dyDescent="0.25">
      <c r="A207" s="57"/>
      <c r="D207" s="122"/>
    </row>
    <row r="208" spans="1:4" s="1" customFormat="1" x14ac:dyDescent="0.25">
      <c r="A208" s="57"/>
      <c r="D208" s="122"/>
    </row>
    <row r="209" spans="1:4" s="1" customFormat="1" x14ac:dyDescent="0.25">
      <c r="A209" s="57"/>
      <c r="D209" s="122"/>
    </row>
    <row r="210" spans="1:4" s="1" customFormat="1" x14ac:dyDescent="0.25">
      <c r="A210" s="57"/>
      <c r="D210" s="122"/>
    </row>
    <row r="211" spans="1:4" s="1" customFormat="1" x14ac:dyDescent="0.25">
      <c r="A211" s="57"/>
      <c r="D211" s="122"/>
    </row>
    <row r="212" spans="1:4" s="1" customFormat="1" x14ac:dyDescent="0.25">
      <c r="A212" s="57"/>
      <c r="D212" s="122"/>
    </row>
    <row r="213" spans="1:4" s="1" customFormat="1" x14ac:dyDescent="0.25">
      <c r="A213" s="57"/>
      <c r="D213" s="122"/>
    </row>
    <row r="214" spans="1:4" s="1" customFormat="1" x14ac:dyDescent="0.25">
      <c r="A214" s="57"/>
      <c r="D214" s="122"/>
    </row>
    <row r="215" spans="1:4" s="1" customFormat="1" x14ac:dyDescent="0.25">
      <c r="A215" s="57"/>
      <c r="D215" s="122"/>
    </row>
    <row r="216" spans="1:4" s="1" customFormat="1" x14ac:dyDescent="0.25">
      <c r="A216" s="57"/>
      <c r="D216" s="122"/>
    </row>
    <row r="217" spans="1:4" s="1" customFormat="1" x14ac:dyDescent="0.25">
      <c r="A217" s="57"/>
      <c r="D217" s="122"/>
    </row>
    <row r="218" spans="1:4" s="1" customFormat="1" x14ac:dyDescent="0.25">
      <c r="A218" s="57"/>
      <c r="D218" s="122"/>
    </row>
    <row r="219" spans="1:4" s="1" customFormat="1" x14ac:dyDescent="0.25">
      <c r="A219" s="57"/>
      <c r="D219" s="122"/>
    </row>
    <row r="220" spans="1:4" s="1" customFormat="1" x14ac:dyDescent="0.25">
      <c r="A220" s="57"/>
      <c r="D220" s="122"/>
    </row>
    <row r="221" spans="1:4" s="1" customFormat="1" x14ac:dyDescent="0.25">
      <c r="A221" s="57"/>
      <c r="D221" s="122"/>
    </row>
    <row r="222" spans="1:4" s="1" customFormat="1" x14ac:dyDescent="0.25">
      <c r="A222" s="57"/>
      <c r="D222" s="122"/>
    </row>
    <row r="223" spans="1:4" s="1" customFormat="1" x14ac:dyDescent="0.25">
      <c r="A223" s="57"/>
      <c r="D223" s="122"/>
    </row>
    <row r="224" spans="1:4" s="1" customFormat="1" x14ac:dyDescent="0.25">
      <c r="A224" s="57"/>
      <c r="D224" s="122"/>
    </row>
    <row r="225" spans="1:4" s="1" customFormat="1" x14ac:dyDescent="0.25">
      <c r="A225" s="57"/>
      <c r="D225" s="122"/>
    </row>
    <row r="226" spans="1:4" s="1" customFormat="1" x14ac:dyDescent="0.25">
      <c r="A226" s="57"/>
      <c r="D226" s="122"/>
    </row>
    <row r="227" spans="1:4" s="1" customFormat="1" x14ac:dyDescent="0.25">
      <c r="A227" s="57"/>
      <c r="D227" s="122"/>
    </row>
    <row r="228" spans="1:4" s="1" customFormat="1" x14ac:dyDescent="0.25">
      <c r="A228" s="57"/>
      <c r="D228" s="122"/>
    </row>
    <row r="229" spans="1:4" s="1" customFormat="1" x14ac:dyDescent="0.25">
      <c r="A229" s="57"/>
      <c r="D229" s="122"/>
    </row>
    <row r="230" spans="1:4" s="1" customFormat="1" x14ac:dyDescent="0.25">
      <c r="A230" s="57"/>
      <c r="D230" s="122"/>
    </row>
    <row r="231" spans="1:4" s="1" customFormat="1" x14ac:dyDescent="0.25">
      <c r="A231" s="57"/>
      <c r="D231" s="122"/>
    </row>
    <row r="232" spans="1:4" s="1" customFormat="1" x14ac:dyDescent="0.25">
      <c r="A232" s="57"/>
      <c r="D232" s="122"/>
    </row>
    <row r="233" spans="1:4" s="1" customFormat="1" x14ac:dyDescent="0.25">
      <c r="A233" s="57"/>
      <c r="D233" s="122"/>
    </row>
    <row r="234" spans="1:4" s="1" customFormat="1" x14ac:dyDescent="0.25">
      <c r="A234" s="57"/>
      <c r="D234" s="122"/>
    </row>
    <row r="235" spans="1:4" s="1" customFormat="1" x14ac:dyDescent="0.25">
      <c r="A235" s="57"/>
      <c r="D235" s="122"/>
    </row>
    <row r="236" spans="1:4" s="1" customFormat="1" x14ac:dyDescent="0.25">
      <c r="A236" s="57"/>
      <c r="D236" s="122"/>
    </row>
    <row r="237" spans="1:4" s="1" customFormat="1" x14ac:dyDescent="0.25">
      <c r="A237" s="57"/>
      <c r="D237" s="122"/>
    </row>
    <row r="238" spans="1:4" s="1" customFormat="1" x14ac:dyDescent="0.25">
      <c r="A238" s="57"/>
      <c r="D238" s="122"/>
    </row>
    <row r="239" spans="1:4" s="1" customFormat="1" x14ac:dyDescent="0.25">
      <c r="A239" s="57"/>
      <c r="D239" s="122"/>
    </row>
    <row r="240" spans="1:4" s="1" customFormat="1" x14ac:dyDescent="0.25">
      <c r="A240" s="57"/>
      <c r="D240" s="122"/>
    </row>
    <row r="241" spans="1:4" s="1" customFormat="1" x14ac:dyDescent="0.25">
      <c r="A241" s="57"/>
      <c r="D241" s="122"/>
    </row>
    <row r="242" spans="1:4" s="1" customFormat="1" x14ac:dyDescent="0.25">
      <c r="A242" s="57"/>
      <c r="D242" s="122"/>
    </row>
    <row r="243" spans="1:4" s="1" customFormat="1" x14ac:dyDescent="0.25">
      <c r="A243" s="57"/>
      <c r="D243" s="122"/>
    </row>
    <row r="244" spans="1:4" s="1" customFormat="1" x14ac:dyDescent="0.25">
      <c r="A244" s="57"/>
      <c r="D244" s="122"/>
    </row>
    <row r="245" spans="1:4" s="1" customFormat="1" x14ac:dyDescent="0.25">
      <c r="A245" s="57"/>
      <c r="D245" s="122"/>
    </row>
    <row r="246" spans="1:4" s="1" customFormat="1" x14ac:dyDescent="0.25">
      <c r="A246" s="57"/>
      <c r="D246" s="122"/>
    </row>
    <row r="247" spans="1:4" s="1" customFormat="1" x14ac:dyDescent="0.25">
      <c r="A247" s="57"/>
      <c r="D247" s="122"/>
    </row>
    <row r="248" spans="1:4" s="1" customFormat="1" x14ac:dyDescent="0.25">
      <c r="A248" s="57"/>
      <c r="D248" s="122"/>
    </row>
    <row r="249" spans="1:4" s="1" customFormat="1" x14ac:dyDescent="0.25">
      <c r="A249" s="57"/>
      <c r="D249" s="122"/>
    </row>
    <row r="250" spans="1:4" s="1" customFormat="1" x14ac:dyDescent="0.25">
      <c r="A250" s="57"/>
      <c r="D250" s="122"/>
    </row>
    <row r="251" spans="1:4" s="1" customFormat="1" x14ac:dyDescent="0.25">
      <c r="A251" s="57"/>
      <c r="D251" s="122"/>
    </row>
    <row r="252" spans="1:4" s="1" customFormat="1" x14ac:dyDescent="0.25">
      <c r="A252" s="57"/>
      <c r="D252" s="122"/>
    </row>
    <row r="253" spans="1:4" s="1" customFormat="1" x14ac:dyDescent="0.25">
      <c r="A253" s="57"/>
      <c r="D253" s="122"/>
    </row>
    <row r="254" spans="1:4" s="1" customFormat="1" x14ac:dyDescent="0.25">
      <c r="A254" s="57"/>
      <c r="D254" s="122"/>
    </row>
    <row r="255" spans="1:4" s="1" customFormat="1" x14ac:dyDescent="0.25">
      <c r="A255" s="57"/>
      <c r="D255" s="122"/>
    </row>
    <row r="256" spans="1:4" s="1" customFormat="1" x14ac:dyDescent="0.25">
      <c r="A256" s="57"/>
      <c r="D256" s="122"/>
    </row>
    <row r="257" spans="1:4" s="1" customFormat="1" x14ac:dyDescent="0.25">
      <c r="A257" s="57"/>
      <c r="D257" s="122"/>
    </row>
    <row r="258" spans="1:4" s="1" customFormat="1" x14ac:dyDescent="0.25">
      <c r="A258" s="57"/>
      <c r="D258" s="122"/>
    </row>
    <row r="259" spans="1:4" s="1" customFormat="1" x14ac:dyDescent="0.25">
      <c r="A259" s="57"/>
      <c r="D259" s="122"/>
    </row>
    <row r="260" spans="1:4" s="1" customFormat="1" x14ac:dyDescent="0.25">
      <c r="A260" s="57"/>
      <c r="D260" s="122"/>
    </row>
    <row r="261" spans="1:4" s="1" customFormat="1" x14ac:dyDescent="0.25">
      <c r="A261" s="57"/>
      <c r="D261" s="122"/>
    </row>
    <row r="262" spans="1:4" s="1" customFormat="1" x14ac:dyDescent="0.25">
      <c r="A262" s="57"/>
      <c r="D262" s="122"/>
    </row>
    <row r="263" spans="1:4" s="1" customFormat="1" x14ac:dyDescent="0.25">
      <c r="A263" s="57"/>
      <c r="D263" s="122"/>
    </row>
    <row r="264" spans="1:4" s="1" customFormat="1" x14ac:dyDescent="0.25">
      <c r="A264" s="57"/>
      <c r="D264" s="122"/>
    </row>
    <row r="265" spans="1:4" s="1" customFormat="1" x14ac:dyDescent="0.25">
      <c r="A265" s="57"/>
      <c r="D265" s="122"/>
    </row>
    <row r="266" spans="1:4" s="1" customFormat="1" x14ac:dyDescent="0.25">
      <c r="A266" s="57"/>
      <c r="D266" s="122"/>
    </row>
    <row r="267" spans="1:4" s="1" customFormat="1" x14ac:dyDescent="0.25">
      <c r="A267" s="57"/>
      <c r="D267" s="122"/>
    </row>
    <row r="268" spans="1:4" s="1" customFormat="1" x14ac:dyDescent="0.25">
      <c r="A268" s="57"/>
      <c r="D268" s="122"/>
    </row>
    <row r="269" spans="1:4" s="1" customFormat="1" x14ac:dyDescent="0.25">
      <c r="A269" s="57"/>
      <c r="D269" s="122"/>
    </row>
    <row r="270" spans="1:4" s="1" customFormat="1" x14ac:dyDescent="0.25">
      <c r="A270" s="57"/>
      <c r="D270" s="122"/>
    </row>
    <row r="271" spans="1:4" s="1" customFormat="1" x14ac:dyDescent="0.25">
      <c r="A271" s="57"/>
      <c r="D271" s="122"/>
    </row>
    <row r="272" spans="1:4" s="1" customFormat="1" x14ac:dyDescent="0.25">
      <c r="A272" s="57"/>
      <c r="D272" s="122"/>
    </row>
    <row r="273" spans="1:4" s="1" customFormat="1" x14ac:dyDescent="0.25">
      <c r="A273" s="57"/>
      <c r="D273" s="122"/>
    </row>
    <row r="274" spans="1:4" s="1" customFormat="1" x14ac:dyDescent="0.25">
      <c r="A274" s="57"/>
      <c r="D274" s="122"/>
    </row>
    <row r="275" spans="1:4" s="1" customFormat="1" x14ac:dyDescent="0.25">
      <c r="A275" s="57"/>
      <c r="D275" s="122"/>
    </row>
    <row r="276" spans="1:4" s="1" customFormat="1" x14ac:dyDescent="0.25">
      <c r="A276" s="57"/>
      <c r="D276" s="122"/>
    </row>
    <row r="277" spans="1:4" s="1" customFormat="1" x14ac:dyDescent="0.25">
      <c r="A277" s="57"/>
      <c r="D277" s="122"/>
    </row>
    <row r="278" spans="1:4" s="1" customFormat="1" x14ac:dyDescent="0.25">
      <c r="A278" s="57"/>
      <c r="D278" s="122"/>
    </row>
  </sheetData>
  <mergeCells count="104">
    <mergeCell ref="C1:H1"/>
    <mergeCell ref="B2:H2"/>
    <mergeCell ref="A3:A4"/>
    <mergeCell ref="B3:B4"/>
    <mergeCell ref="C3:C4"/>
    <mergeCell ref="D3:D4"/>
    <mergeCell ref="E3:E4"/>
    <mergeCell ref="F3:H3"/>
    <mergeCell ref="A6:A10"/>
    <mergeCell ref="B6:B10"/>
    <mergeCell ref="C6:C10"/>
    <mergeCell ref="A11:A15"/>
    <mergeCell ref="B11:B15"/>
    <mergeCell ref="C11:C15"/>
    <mergeCell ref="A16:A20"/>
    <mergeCell ref="B16:B20"/>
    <mergeCell ref="C16:C20"/>
    <mergeCell ref="A21:A25"/>
    <mergeCell ref="B21:B25"/>
    <mergeCell ref="C21:C25"/>
    <mergeCell ref="A26:A30"/>
    <mergeCell ref="B26:B30"/>
    <mergeCell ref="C26:C30"/>
    <mergeCell ref="A31:A35"/>
    <mergeCell ref="B31:B35"/>
    <mergeCell ref="C31:C35"/>
    <mergeCell ref="A36:A40"/>
    <mergeCell ref="B36:B40"/>
    <mergeCell ref="C36:C40"/>
    <mergeCell ref="A41:A45"/>
    <mergeCell ref="B41:B45"/>
    <mergeCell ref="C41:C45"/>
    <mergeCell ref="A46:A50"/>
    <mergeCell ref="B46:B50"/>
    <mergeCell ref="C46:C50"/>
    <mergeCell ref="A51:A55"/>
    <mergeCell ref="B51:B55"/>
    <mergeCell ref="C51:C55"/>
    <mergeCell ref="A56:A60"/>
    <mergeCell ref="B56:B60"/>
    <mergeCell ref="C56:C60"/>
    <mergeCell ref="A61:A65"/>
    <mergeCell ref="B61:B65"/>
    <mergeCell ref="C61:C65"/>
    <mergeCell ref="A66:A70"/>
    <mergeCell ref="B66:B70"/>
    <mergeCell ref="C66:C70"/>
    <mergeCell ref="A71:A75"/>
    <mergeCell ref="B71:B75"/>
    <mergeCell ref="C71:C75"/>
    <mergeCell ref="A76:A80"/>
    <mergeCell ref="B76:B80"/>
    <mergeCell ref="C76:C80"/>
    <mergeCell ref="A81:A85"/>
    <mergeCell ref="B81:B85"/>
    <mergeCell ref="C81:C85"/>
    <mergeCell ref="A86:A90"/>
    <mergeCell ref="B86:B90"/>
    <mergeCell ref="C86:C90"/>
    <mergeCell ref="A91:A95"/>
    <mergeCell ref="B91:B95"/>
    <mergeCell ref="C91:C95"/>
    <mergeCell ref="A96:A100"/>
    <mergeCell ref="B96:B100"/>
    <mergeCell ref="C96:C100"/>
    <mergeCell ref="A101:A105"/>
    <mergeCell ref="B101:B105"/>
    <mergeCell ref="C101:C105"/>
    <mergeCell ref="A106:A110"/>
    <mergeCell ref="B106:B110"/>
    <mergeCell ref="C106:C110"/>
    <mergeCell ref="A111:A115"/>
    <mergeCell ref="B111:B115"/>
    <mergeCell ref="C111:C115"/>
    <mergeCell ref="A116:A120"/>
    <mergeCell ref="B116:B120"/>
    <mergeCell ref="C116:C120"/>
    <mergeCell ref="A121:A125"/>
    <mergeCell ref="B121:B125"/>
    <mergeCell ref="C121:C125"/>
    <mergeCell ref="A126:A130"/>
    <mergeCell ref="B126:B130"/>
    <mergeCell ref="C126:C130"/>
    <mergeCell ref="A131:A135"/>
    <mergeCell ref="B131:B135"/>
    <mergeCell ref="C131:C135"/>
    <mergeCell ref="A136:A140"/>
    <mergeCell ref="B136:B140"/>
    <mergeCell ref="C136:C140"/>
    <mergeCell ref="A141:A145"/>
    <mergeCell ref="B141:B145"/>
    <mergeCell ref="C141:C145"/>
    <mergeCell ref="A161:A165"/>
    <mergeCell ref="B161:B165"/>
    <mergeCell ref="C161:C165"/>
    <mergeCell ref="A146:A150"/>
    <mergeCell ref="B146:B150"/>
    <mergeCell ref="C146:C150"/>
    <mergeCell ref="A151:A155"/>
    <mergeCell ref="B151:B155"/>
    <mergeCell ref="C151:C155"/>
    <mergeCell ref="A156:A160"/>
    <mergeCell ref="B156:B160"/>
    <mergeCell ref="C156:C160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8"/>
  <sheetViews>
    <sheetView topLeftCell="A10" workbookViewId="0">
      <selection activeCell="F18" sqref="F18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7" width="17.140625" customWidth="1"/>
    <col min="8" max="8" width="14.5703125" customWidth="1"/>
  </cols>
  <sheetData>
    <row r="1" spans="1:8" s="248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8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8" s="1" customFormat="1" ht="74.25" customHeight="1" thickBot="1" x14ac:dyDescent="0.3">
      <c r="A3" s="452" t="s">
        <v>0</v>
      </c>
      <c r="B3" s="454" t="s">
        <v>1</v>
      </c>
      <c r="C3" s="454" t="s">
        <v>2</v>
      </c>
      <c r="D3" s="518" t="s">
        <v>3</v>
      </c>
      <c r="E3" s="454" t="s">
        <v>4</v>
      </c>
      <c r="F3" s="458" t="s">
        <v>5</v>
      </c>
      <c r="G3" s="459"/>
      <c r="H3" s="460"/>
    </row>
    <row r="4" spans="1:8" s="1" customFormat="1" ht="15.75" thickBot="1" x14ac:dyDescent="0.3">
      <c r="A4" s="453"/>
      <c r="B4" s="455"/>
      <c r="C4" s="455"/>
      <c r="D4" s="519"/>
      <c r="E4" s="455"/>
      <c r="F4" s="2" t="s">
        <v>41</v>
      </c>
      <c r="G4" s="2" t="s">
        <v>33</v>
      </c>
      <c r="H4" s="2" t="s">
        <v>42</v>
      </c>
    </row>
    <row r="5" spans="1:8" s="1" customFormat="1" ht="15.75" thickBot="1" x14ac:dyDescent="0.3">
      <c r="A5" s="56"/>
      <c r="B5" s="3">
        <v>1</v>
      </c>
      <c r="C5" s="3">
        <v>2</v>
      </c>
      <c r="D5" s="121">
        <v>3</v>
      </c>
      <c r="E5" s="4">
        <v>4</v>
      </c>
      <c r="F5" s="4">
        <v>5</v>
      </c>
      <c r="G5" s="4">
        <v>6</v>
      </c>
      <c r="H5" s="4">
        <v>7</v>
      </c>
    </row>
    <row r="6" spans="1:8" s="1" customFormat="1" ht="16.5" customHeight="1" x14ac:dyDescent="0.25">
      <c r="A6" s="461"/>
      <c r="B6" s="464" t="s">
        <v>6</v>
      </c>
      <c r="C6" s="467" t="s">
        <v>25</v>
      </c>
      <c r="D6" s="120" t="s">
        <v>7</v>
      </c>
      <c r="E6" s="73">
        <f t="shared" ref="E6:E46" si="0">F6+G6+H6</f>
        <v>578449.45144000009</v>
      </c>
      <c r="F6" s="74">
        <f>F7+F8+F9+F10</f>
        <v>204640.24600000001</v>
      </c>
      <c r="G6" s="74">
        <f>G7+G8+G9+G10</f>
        <v>181527.00544000004</v>
      </c>
      <c r="H6" s="75">
        <f>H7+H8+H9+H10</f>
        <v>192282.20000000004</v>
      </c>
    </row>
    <row r="7" spans="1:8" s="1" customFormat="1" ht="28.5" x14ac:dyDescent="0.25">
      <c r="A7" s="462"/>
      <c r="B7" s="465"/>
      <c r="C7" s="468"/>
      <c r="D7" s="109" t="s">
        <v>8</v>
      </c>
      <c r="E7" s="76">
        <f t="shared" si="0"/>
        <v>95886.399999999994</v>
      </c>
      <c r="F7" s="76">
        <f>F12+F142+F47</f>
        <v>35882.399999999994</v>
      </c>
      <c r="G7" s="76">
        <f>G12+G142+G47</f>
        <v>29217.399999999998</v>
      </c>
      <c r="H7" s="77">
        <f>H12+H142+H47</f>
        <v>30786.6</v>
      </c>
    </row>
    <row r="8" spans="1:8" s="1" customFormat="1" ht="28.5" x14ac:dyDescent="0.25">
      <c r="A8" s="462"/>
      <c r="B8" s="465"/>
      <c r="C8" s="468"/>
      <c r="D8" s="109" t="s">
        <v>9</v>
      </c>
      <c r="E8" s="76">
        <f t="shared" si="0"/>
        <v>412671.59611000004</v>
      </c>
      <c r="F8" s="76">
        <f t="shared" ref="F8:H10" si="1">F13+F48+F143</f>
        <v>143485.28995000001</v>
      </c>
      <c r="G8" s="76">
        <f t="shared" si="1"/>
        <v>132955.27216000002</v>
      </c>
      <c r="H8" s="77">
        <f t="shared" si="1"/>
        <v>136231.03400000001</v>
      </c>
    </row>
    <row r="9" spans="1:8" s="1" customFormat="1" ht="28.5" x14ac:dyDescent="0.25">
      <c r="A9" s="462"/>
      <c r="B9" s="465"/>
      <c r="C9" s="468"/>
      <c r="D9" s="109" t="s">
        <v>10</v>
      </c>
      <c r="E9" s="76">
        <f t="shared" si="0"/>
        <v>62980.355330000006</v>
      </c>
      <c r="F9" s="76">
        <f t="shared" si="1"/>
        <v>22968.856050000002</v>
      </c>
      <c r="G9" s="76">
        <f t="shared" si="1"/>
        <v>17050.633280000002</v>
      </c>
      <c r="H9" s="77">
        <f t="shared" si="1"/>
        <v>22960.865999999998</v>
      </c>
    </row>
    <row r="10" spans="1:8" s="1" customFormat="1" ht="37.5" customHeight="1" thickBot="1" x14ac:dyDescent="0.3">
      <c r="A10" s="463"/>
      <c r="B10" s="466"/>
      <c r="C10" s="469"/>
      <c r="D10" s="110" t="s">
        <v>11</v>
      </c>
      <c r="E10" s="78">
        <f t="shared" si="0"/>
        <v>6911.1</v>
      </c>
      <c r="F10" s="79">
        <f t="shared" si="1"/>
        <v>2303.7000000000003</v>
      </c>
      <c r="G10" s="79">
        <f t="shared" si="1"/>
        <v>2303.7000000000003</v>
      </c>
      <c r="H10" s="80">
        <f t="shared" si="1"/>
        <v>2303.7000000000003</v>
      </c>
    </row>
    <row r="11" spans="1:8" s="1" customFormat="1" ht="18" customHeight="1" x14ac:dyDescent="0.25">
      <c r="A11" s="470" t="s">
        <v>12</v>
      </c>
      <c r="B11" s="467" t="s">
        <v>13</v>
      </c>
      <c r="C11" s="467" t="s">
        <v>26</v>
      </c>
      <c r="D11" s="251" t="s">
        <v>7</v>
      </c>
      <c r="E11" s="73">
        <f>F11+G11+H11</f>
        <v>86492.299999999988</v>
      </c>
      <c r="F11" s="74">
        <f>F12+F13+F14+F15</f>
        <v>33118.5</v>
      </c>
      <c r="G11" s="74">
        <f>G12+G13+G14+G15</f>
        <v>26907.699999999997</v>
      </c>
      <c r="H11" s="75">
        <f>H12+H13+H14+H15</f>
        <v>26466.1</v>
      </c>
    </row>
    <row r="12" spans="1:8" s="1" customFormat="1" ht="30" customHeight="1" x14ac:dyDescent="0.25">
      <c r="A12" s="471"/>
      <c r="B12" s="468"/>
      <c r="C12" s="468"/>
      <c r="D12" s="109" t="s">
        <v>8</v>
      </c>
      <c r="E12" s="76">
        <f>E17+E22+E27+E32+E37+E42</f>
        <v>27076.899999999998</v>
      </c>
      <c r="F12" s="76">
        <f t="shared" ref="E12:H13" si="2">F17+F22+F27+F32+F37+F42</f>
        <v>10842.9</v>
      </c>
      <c r="G12" s="76">
        <f t="shared" si="2"/>
        <v>8337.7999999999993</v>
      </c>
      <c r="H12" s="76">
        <f t="shared" si="2"/>
        <v>7896.2</v>
      </c>
    </row>
    <row r="13" spans="1:8" s="1" customFormat="1" ht="33.75" customHeight="1" x14ac:dyDescent="0.25">
      <c r="A13" s="471"/>
      <c r="B13" s="468"/>
      <c r="C13" s="468"/>
      <c r="D13" s="109" t="s">
        <v>9</v>
      </c>
      <c r="E13" s="76">
        <f t="shared" si="2"/>
        <v>53161</v>
      </c>
      <c r="F13" s="76">
        <f t="shared" si="2"/>
        <v>20190.8</v>
      </c>
      <c r="G13" s="76">
        <f t="shared" si="2"/>
        <v>16485.099999999999</v>
      </c>
      <c r="H13" s="76">
        <f t="shared" si="2"/>
        <v>16485.099999999999</v>
      </c>
    </row>
    <row r="14" spans="1:8" s="1" customFormat="1" ht="27.75" customHeight="1" x14ac:dyDescent="0.25">
      <c r="A14" s="471"/>
      <c r="B14" s="468"/>
      <c r="C14" s="468"/>
      <c r="D14" s="109" t="s">
        <v>10</v>
      </c>
      <c r="E14" s="76">
        <f>F14+G14+H14</f>
        <v>0</v>
      </c>
      <c r="F14" s="76">
        <f>F24+F29+F34+F39</f>
        <v>0</v>
      </c>
      <c r="G14" s="76">
        <f>G24+G29+G34+G39</f>
        <v>0</v>
      </c>
      <c r="H14" s="77">
        <f>H24+H29+H34+H39</f>
        <v>0</v>
      </c>
    </row>
    <row r="15" spans="1:8" s="1" customFormat="1" ht="29.25" customHeight="1" thickBot="1" x14ac:dyDescent="0.3">
      <c r="A15" s="472"/>
      <c r="B15" s="469"/>
      <c r="C15" s="469"/>
      <c r="D15" s="110" t="s">
        <v>11</v>
      </c>
      <c r="E15" s="81">
        <f>F15+G15+H15</f>
        <v>6254.4000000000005</v>
      </c>
      <c r="F15" s="82">
        <f>F20+F25+F30+F35+F40</f>
        <v>2084.8000000000002</v>
      </c>
      <c r="G15" s="82">
        <f>G20+G25+G30+G35+G40</f>
        <v>2084.8000000000002</v>
      </c>
      <c r="H15" s="118">
        <f>H20+H25+H30+H35+H40</f>
        <v>2084.8000000000002</v>
      </c>
    </row>
    <row r="16" spans="1:8" s="1" customFormat="1" ht="16.5" customHeight="1" x14ac:dyDescent="0.25">
      <c r="A16" s="470" t="s">
        <v>18</v>
      </c>
      <c r="B16" s="476" t="s">
        <v>56</v>
      </c>
      <c r="C16" s="479" t="s">
        <v>25</v>
      </c>
      <c r="D16" s="251" t="s">
        <v>7</v>
      </c>
      <c r="E16" s="74">
        <f t="shared" si="0"/>
        <v>47995.3</v>
      </c>
      <c r="F16" s="74">
        <f>F17+F18+F19+F20</f>
        <v>16015.5</v>
      </c>
      <c r="G16" s="74">
        <f>G17+G18+G19+G20</f>
        <v>15989.9</v>
      </c>
      <c r="H16" s="75">
        <f>H17+H18+H19+H20</f>
        <v>15989.9</v>
      </c>
    </row>
    <row r="17" spans="1:8" s="1" customFormat="1" ht="28.5" customHeight="1" x14ac:dyDescent="0.25">
      <c r="A17" s="471"/>
      <c r="B17" s="477"/>
      <c r="C17" s="480"/>
      <c r="D17" s="109" t="s">
        <v>8</v>
      </c>
      <c r="E17" s="76">
        <f t="shared" si="0"/>
        <v>0</v>
      </c>
      <c r="F17" s="76">
        <v>0</v>
      </c>
      <c r="G17" s="76">
        <v>0</v>
      </c>
      <c r="H17" s="77">
        <v>0</v>
      </c>
    </row>
    <row r="18" spans="1:8" s="1" customFormat="1" ht="28.5" customHeight="1" x14ac:dyDescent="0.25">
      <c r="A18" s="471"/>
      <c r="B18" s="477"/>
      <c r="C18" s="480"/>
      <c r="D18" s="109" t="s">
        <v>9</v>
      </c>
      <c r="E18" s="76">
        <f t="shared" si="0"/>
        <v>47995.3</v>
      </c>
      <c r="F18" s="76">
        <f>15989.9+25.6</f>
        <v>16015.5</v>
      </c>
      <c r="G18" s="76">
        <v>15989.9</v>
      </c>
      <c r="H18" s="77">
        <v>15989.9</v>
      </c>
    </row>
    <row r="19" spans="1:8" s="1" customFormat="1" ht="28.5" x14ac:dyDescent="0.25">
      <c r="A19" s="471"/>
      <c r="B19" s="477"/>
      <c r="C19" s="480"/>
      <c r="D19" s="109" t="s">
        <v>10</v>
      </c>
      <c r="E19" s="76">
        <f t="shared" si="0"/>
        <v>0</v>
      </c>
      <c r="F19" s="76">
        <v>0</v>
      </c>
      <c r="G19" s="76">
        <v>0</v>
      </c>
      <c r="H19" s="77">
        <v>0</v>
      </c>
    </row>
    <row r="20" spans="1:8" s="1" customFormat="1" ht="29.25" thickBot="1" x14ac:dyDescent="0.3">
      <c r="A20" s="472"/>
      <c r="B20" s="478"/>
      <c r="C20" s="481"/>
      <c r="D20" s="110" t="s">
        <v>11</v>
      </c>
      <c r="E20" s="79">
        <f t="shared" si="0"/>
        <v>0</v>
      </c>
      <c r="F20" s="79">
        <v>0</v>
      </c>
      <c r="G20" s="79">
        <v>0</v>
      </c>
      <c r="H20" s="80">
        <v>0</v>
      </c>
    </row>
    <row r="21" spans="1:8" s="1" customFormat="1" ht="16.5" customHeight="1" x14ac:dyDescent="0.25">
      <c r="A21" s="470" t="s">
        <v>21</v>
      </c>
      <c r="B21" s="476" t="s">
        <v>57</v>
      </c>
      <c r="C21" s="479" t="s">
        <v>26</v>
      </c>
      <c r="D21" s="251" t="s">
        <v>7</v>
      </c>
      <c r="E21" s="74">
        <f t="shared" si="0"/>
        <v>1485.6</v>
      </c>
      <c r="F21" s="74">
        <f>F22+F23+F24+F25</f>
        <v>495.2</v>
      </c>
      <c r="G21" s="74">
        <f>G22+G23+G24+G25</f>
        <v>495.2</v>
      </c>
      <c r="H21" s="75">
        <f>H22+H23+H24+H25</f>
        <v>495.2</v>
      </c>
    </row>
    <row r="22" spans="1:8" s="1" customFormat="1" ht="28.5" customHeight="1" x14ac:dyDescent="0.25">
      <c r="A22" s="471"/>
      <c r="B22" s="477"/>
      <c r="C22" s="480"/>
      <c r="D22" s="109" t="s">
        <v>8</v>
      </c>
      <c r="E22" s="76">
        <f t="shared" si="0"/>
        <v>0</v>
      </c>
      <c r="F22" s="76">
        <v>0</v>
      </c>
      <c r="G22" s="76">
        <v>0</v>
      </c>
      <c r="H22" s="77">
        <v>0</v>
      </c>
    </row>
    <row r="23" spans="1:8" s="1" customFormat="1" ht="28.5" x14ac:dyDescent="0.25">
      <c r="A23" s="471"/>
      <c r="B23" s="477"/>
      <c r="C23" s="480"/>
      <c r="D23" s="109" t="s">
        <v>9</v>
      </c>
      <c r="E23" s="76">
        <f t="shared" si="0"/>
        <v>1485.6</v>
      </c>
      <c r="F23" s="76">
        <v>495.2</v>
      </c>
      <c r="G23" s="76">
        <v>495.2</v>
      </c>
      <c r="H23" s="77">
        <v>495.2</v>
      </c>
    </row>
    <row r="24" spans="1:8" s="1" customFormat="1" ht="28.5" x14ac:dyDescent="0.25">
      <c r="A24" s="471"/>
      <c r="B24" s="477"/>
      <c r="C24" s="480"/>
      <c r="D24" s="109" t="s">
        <v>10</v>
      </c>
      <c r="E24" s="76">
        <f t="shared" si="0"/>
        <v>0</v>
      </c>
      <c r="F24" s="76">
        <v>0</v>
      </c>
      <c r="G24" s="76">
        <v>0</v>
      </c>
      <c r="H24" s="77">
        <v>0</v>
      </c>
    </row>
    <row r="25" spans="1:8" s="1" customFormat="1" ht="29.25" thickBot="1" x14ac:dyDescent="0.3">
      <c r="A25" s="472"/>
      <c r="B25" s="478"/>
      <c r="C25" s="481"/>
      <c r="D25" s="110" t="s">
        <v>11</v>
      </c>
      <c r="E25" s="79">
        <f t="shared" si="0"/>
        <v>0</v>
      </c>
      <c r="F25" s="79">
        <v>0</v>
      </c>
      <c r="G25" s="79">
        <v>0</v>
      </c>
      <c r="H25" s="80">
        <v>0</v>
      </c>
    </row>
    <row r="26" spans="1:8" s="1" customFormat="1" ht="17.25" customHeight="1" x14ac:dyDescent="0.25">
      <c r="A26" s="470" t="s">
        <v>22</v>
      </c>
      <c r="B26" s="476" t="s">
        <v>58</v>
      </c>
      <c r="C26" s="479" t="s">
        <v>26</v>
      </c>
      <c r="D26" s="251" t="s">
        <v>7</v>
      </c>
      <c r="E26" s="73">
        <f>F26+G26+H26</f>
        <v>26885.5</v>
      </c>
      <c r="F26" s="74">
        <f>F27+F28+F29+F30</f>
        <v>10651.5</v>
      </c>
      <c r="G26" s="74">
        <f>G27+G28+G29+G30</f>
        <v>8337.7999999999993</v>
      </c>
      <c r="H26" s="75">
        <f>H27+H28+H29+H30</f>
        <v>7896.2</v>
      </c>
    </row>
    <row r="27" spans="1:8" s="1" customFormat="1" ht="30.75" customHeight="1" x14ac:dyDescent="0.25">
      <c r="A27" s="471"/>
      <c r="B27" s="477"/>
      <c r="C27" s="480"/>
      <c r="D27" s="109" t="s">
        <v>8</v>
      </c>
      <c r="E27" s="76">
        <f>F27+G27+H27</f>
        <v>26885.5</v>
      </c>
      <c r="F27" s="76">
        <f>10731.6-80.1</f>
        <v>10651.5</v>
      </c>
      <c r="G27" s="76">
        <v>8337.7999999999993</v>
      </c>
      <c r="H27" s="77">
        <v>7896.2</v>
      </c>
    </row>
    <row r="28" spans="1:8" s="1" customFormat="1" ht="27" customHeight="1" x14ac:dyDescent="0.25">
      <c r="A28" s="471"/>
      <c r="B28" s="477"/>
      <c r="C28" s="480"/>
      <c r="D28" s="109" t="s">
        <v>9</v>
      </c>
      <c r="E28" s="76">
        <f>F28+G28+H28</f>
        <v>0</v>
      </c>
      <c r="F28" s="76">
        <v>0</v>
      </c>
      <c r="G28" s="76">
        <v>0</v>
      </c>
      <c r="H28" s="77">
        <v>0</v>
      </c>
    </row>
    <row r="29" spans="1:8" s="1" customFormat="1" ht="30" customHeight="1" x14ac:dyDescent="0.25">
      <c r="A29" s="471"/>
      <c r="B29" s="477"/>
      <c r="C29" s="480"/>
      <c r="D29" s="109" t="s">
        <v>10</v>
      </c>
      <c r="E29" s="76">
        <f>F29+G29+H29</f>
        <v>0</v>
      </c>
      <c r="F29" s="76">
        <v>0</v>
      </c>
      <c r="G29" s="76">
        <v>0</v>
      </c>
      <c r="H29" s="77">
        <v>0</v>
      </c>
    </row>
    <row r="30" spans="1:8" s="1" customFormat="1" ht="28.5" customHeight="1" thickBot="1" x14ac:dyDescent="0.3">
      <c r="A30" s="472"/>
      <c r="B30" s="478"/>
      <c r="C30" s="481"/>
      <c r="D30" s="110" t="s">
        <v>11</v>
      </c>
      <c r="E30" s="82">
        <f>F30+G30+H30</f>
        <v>0</v>
      </c>
      <c r="F30" s="79">
        <v>0</v>
      </c>
      <c r="G30" s="79">
        <v>0</v>
      </c>
      <c r="H30" s="80">
        <v>0</v>
      </c>
    </row>
    <row r="31" spans="1:8" s="1" customFormat="1" ht="20.25" customHeight="1" x14ac:dyDescent="0.25">
      <c r="A31" s="470" t="s">
        <v>19</v>
      </c>
      <c r="B31" s="482" t="s">
        <v>60</v>
      </c>
      <c r="C31" s="479" t="s">
        <v>26</v>
      </c>
      <c r="D31" s="120" t="s">
        <v>7</v>
      </c>
      <c r="E31" s="74">
        <f t="shared" si="0"/>
        <v>6254.4000000000005</v>
      </c>
      <c r="F31" s="74">
        <f>F32+F33+F34+F35</f>
        <v>2084.8000000000002</v>
      </c>
      <c r="G31" s="74">
        <f>G32+G33+G34+G35</f>
        <v>2084.8000000000002</v>
      </c>
      <c r="H31" s="75">
        <f>H32+H33+H34+H35</f>
        <v>2084.8000000000002</v>
      </c>
    </row>
    <row r="32" spans="1:8" s="1" customFormat="1" ht="30" customHeight="1" x14ac:dyDescent="0.25">
      <c r="A32" s="471"/>
      <c r="B32" s="483"/>
      <c r="C32" s="480"/>
      <c r="D32" s="109" t="s">
        <v>8</v>
      </c>
      <c r="E32" s="76">
        <f t="shared" si="0"/>
        <v>0</v>
      </c>
      <c r="F32" s="76">
        <v>0</v>
      </c>
      <c r="G32" s="76">
        <v>0</v>
      </c>
      <c r="H32" s="77">
        <v>0</v>
      </c>
    </row>
    <row r="33" spans="1:8" s="1" customFormat="1" ht="28.5" x14ac:dyDescent="0.25">
      <c r="A33" s="471"/>
      <c r="B33" s="483"/>
      <c r="C33" s="480"/>
      <c r="D33" s="109" t="s">
        <v>9</v>
      </c>
      <c r="E33" s="76">
        <f t="shared" si="0"/>
        <v>0</v>
      </c>
      <c r="F33" s="76">
        <v>0</v>
      </c>
      <c r="G33" s="76">
        <v>0</v>
      </c>
      <c r="H33" s="77">
        <v>0</v>
      </c>
    </row>
    <row r="34" spans="1:8" s="1" customFormat="1" ht="28.5" x14ac:dyDescent="0.25">
      <c r="A34" s="471"/>
      <c r="B34" s="483"/>
      <c r="C34" s="480"/>
      <c r="D34" s="109" t="s">
        <v>10</v>
      </c>
      <c r="E34" s="76">
        <f t="shared" si="0"/>
        <v>0</v>
      </c>
      <c r="F34" s="76">
        <v>0</v>
      </c>
      <c r="G34" s="76">
        <v>0</v>
      </c>
      <c r="H34" s="77">
        <v>0</v>
      </c>
    </row>
    <row r="35" spans="1:8" s="1" customFormat="1" ht="29.25" thickBot="1" x14ac:dyDescent="0.3">
      <c r="A35" s="472"/>
      <c r="B35" s="484"/>
      <c r="C35" s="481"/>
      <c r="D35" s="112" t="s">
        <v>11</v>
      </c>
      <c r="E35" s="83">
        <f t="shared" si="0"/>
        <v>6254.4000000000005</v>
      </c>
      <c r="F35" s="83">
        <v>2084.8000000000002</v>
      </c>
      <c r="G35" s="83">
        <v>2084.8000000000002</v>
      </c>
      <c r="H35" s="84">
        <v>2084.8000000000002</v>
      </c>
    </row>
    <row r="36" spans="1:8" s="1" customFormat="1" ht="21" customHeight="1" x14ac:dyDescent="0.25">
      <c r="A36" s="470" t="s">
        <v>43</v>
      </c>
      <c r="B36" s="482" t="s">
        <v>59</v>
      </c>
      <c r="C36" s="479" t="s">
        <v>26</v>
      </c>
      <c r="D36" s="251" t="s">
        <v>7</v>
      </c>
      <c r="E36" s="74">
        <f>F36+G36+H36</f>
        <v>3711.3</v>
      </c>
      <c r="F36" s="74">
        <f>F37+F38+F39+F40</f>
        <v>3711.3</v>
      </c>
      <c r="G36" s="74">
        <f>G37+G38+G39+G40</f>
        <v>0</v>
      </c>
      <c r="H36" s="75">
        <f>H37+H38+H39+H40</f>
        <v>0</v>
      </c>
    </row>
    <row r="37" spans="1:8" s="1" customFormat="1" ht="28.5" customHeight="1" x14ac:dyDescent="0.25">
      <c r="A37" s="471"/>
      <c r="B37" s="483"/>
      <c r="C37" s="480"/>
      <c r="D37" s="109" t="s">
        <v>8</v>
      </c>
      <c r="E37" s="76">
        <f>F37+G37+H37</f>
        <v>111.3</v>
      </c>
      <c r="F37" s="76">
        <f>31+80.3</f>
        <v>111.3</v>
      </c>
      <c r="G37" s="76">
        <v>0</v>
      </c>
      <c r="H37" s="77">
        <v>0</v>
      </c>
    </row>
    <row r="38" spans="1:8" s="1" customFormat="1" ht="28.5" x14ac:dyDescent="0.25">
      <c r="A38" s="471"/>
      <c r="B38" s="483"/>
      <c r="C38" s="480"/>
      <c r="D38" s="109" t="s">
        <v>9</v>
      </c>
      <c r="E38" s="76">
        <f>F38+G38+H38</f>
        <v>3600</v>
      </c>
      <c r="F38" s="76">
        <f>1000+2600</f>
        <v>3600</v>
      </c>
      <c r="G38" s="76">
        <v>0</v>
      </c>
      <c r="H38" s="77">
        <v>0</v>
      </c>
    </row>
    <row r="39" spans="1:8" s="1" customFormat="1" ht="28.5" x14ac:dyDescent="0.25">
      <c r="A39" s="471"/>
      <c r="B39" s="483"/>
      <c r="C39" s="480"/>
      <c r="D39" s="109" t="s">
        <v>10</v>
      </c>
      <c r="E39" s="76">
        <f>F39+G39+H39</f>
        <v>0</v>
      </c>
      <c r="F39" s="76">
        <v>0</v>
      </c>
      <c r="G39" s="76">
        <v>0</v>
      </c>
      <c r="H39" s="77">
        <v>0</v>
      </c>
    </row>
    <row r="40" spans="1:8" s="1" customFormat="1" ht="29.25" thickBot="1" x14ac:dyDescent="0.3">
      <c r="A40" s="610"/>
      <c r="B40" s="611"/>
      <c r="C40" s="612"/>
      <c r="D40" s="112" t="s">
        <v>11</v>
      </c>
      <c r="E40" s="83">
        <f>F40+G40+H40</f>
        <v>0</v>
      </c>
      <c r="F40" s="83">
        <v>0</v>
      </c>
      <c r="G40" s="83">
        <v>0</v>
      </c>
      <c r="H40" s="84">
        <v>0</v>
      </c>
    </row>
    <row r="41" spans="1:8" s="1" customFormat="1" ht="18" customHeight="1" x14ac:dyDescent="0.25">
      <c r="A41" s="601" t="s">
        <v>77</v>
      </c>
      <c r="B41" s="506" t="s">
        <v>76</v>
      </c>
      <c r="C41" s="509" t="s">
        <v>30</v>
      </c>
      <c r="D41" s="252" t="s">
        <v>7</v>
      </c>
      <c r="E41" s="99">
        <f>G41+H41+F41</f>
        <v>160.19999999999999</v>
      </c>
      <c r="F41" s="99">
        <f>F42+F43+F44+F45</f>
        <v>160.19999999999999</v>
      </c>
      <c r="G41" s="99">
        <f>G42+G43+G44+G45</f>
        <v>0</v>
      </c>
      <c r="H41" s="100">
        <f>H42+H43+H44+H45</f>
        <v>0</v>
      </c>
    </row>
    <row r="42" spans="1:8" s="1" customFormat="1" ht="26.25" customHeight="1" x14ac:dyDescent="0.25">
      <c r="A42" s="602"/>
      <c r="B42" s="507"/>
      <c r="C42" s="510"/>
      <c r="D42" s="253" t="s">
        <v>8</v>
      </c>
      <c r="E42" s="44">
        <f>G42+H42+F42</f>
        <v>80.099999999999994</v>
      </c>
      <c r="F42" s="45">
        <v>80.099999999999994</v>
      </c>
      <c r="G42" s="45">
        <v>0</v>
      </c>
      <c r="H42" s="46">
        <v>0</v>
      </c>
    </row>
    <row r="43" spans="1:8" s="1" customFormat="1" ht="27" customHeight="1" x14ac:dyDescent="0.25">
      <c r="A43" s="602"/>
      <c r="B43" s="507"/>
      <c r="C43" s="510"/>
      <c r="D43" s="253" t="s">
        <v>9</v>
      </c>
      <c r="E43" s="44">
        <f>G43+H43+F43</f>
        <v>80.099999999999994</v>
      </c>
      <c r="F43" s="45">
        <v>80.099999999999994</v>
      </c>
      <c r="G43" s="45">
        <v>0</v>
      </c>
      <c r="H43" s="46">
        <v>0</v>
      </c>
    </row>
    <row r="44" spans="1:8" s="1" customFormat="1" ht="27.75" customHeight="1" x14ac:dyDescent="0.25">
      <c r="A44" s="602"/>
      <c r="B44" s="507"/>
      <c r="C44" s="510"/>
      <c r="D44" s="253" t="s">
        <v>10</v>
      </c>
      <c r="E44" s="44">
        <f>G44+H44+F44</f>
        <v>0</v>
      </c>
      <c r="F44" s="45">
        <v>0</v>
      </c>
      <c r="G44" s="45">
        <v>0</v>
      </c>
      <c r="H44" s="46">
        <v>0</v>
      </c>
    </row>
    <row r="45" spans="1:8" s="1" customFormat="1" ht="27.75" customHeight="1" thickBot="1" x14ac:dyDescent="0.3">
      <c r="A45" s="603"/>
      <c r="B45" s="508"/>
      <c r="C45" s="511"/>
      <c r="D45" s="254" t="s">
        <v>11</v>
      </c>
      <c r="E45" s="54">
        <f>G45+H45+F45</f>
        <v>0</v>
      </c>
      <c r="F45" s="50">
        <v>0</v>
      </c>
      <c r="G45" s="50">
        <v>0</v>
      </c>
      <c r="H45" s="51">
        <v>0</v>
      </c>
    </row>
    <row r="46" spans="1:8" s="1" customFormat="1" ht="17.25" customHeight="1" x14ac:dyDescent="0.25">
      <c r="A46" s="470" t="s">
        <v>14</v>
      </c>
      <c r="B46" s="485" t="s">
        <v>15</v>
      </c>
      <c r="C46" s="467" t="s">
        <v>27</v>
      </c>
      <c r="D46" s="120" t="s">
        <v>7</v>
      </c>
      <c r="E46" s="73">
        <f t="shared" si="0"/>
        <v>473578.75144000002</v>
      </c>
      <c r="F46" s="74">
        <f>F47+F48+F49+F50</f>
        <v>164134.946</v>
      </c>
      <c r="G46" s="74">
        <f>G47+G48+G49+G50</f>
        <v>149415.90544000003</v>
      </c>
      <c r="H46" s="75">
        <f>H47+H48+H49+H50</f>
        <v>160027.90000000002</v>
      </c>
    </row>
    <row r="47" spans="1:8" s="1" customFormat="1" ht="28.5" customHeight="1" x14ac:dyDescent="0.25">
      <c r="A47" s="471"/>
      <c r="B47" s="486"/>
      <c r="C47" s="468"/>
      <c r="D47" s="109" t="s">
        <v>8</v>
      </c>
      <c r="E47" s="76">
        <f t="shared" ref="E47:H48" si="3">E52+E57+E62+E67+E72+E77+E82+E87+E92+E97+E102+E107+E112+E117+E122+E127+E132+E137</f>
        <v>51989.700000000004</v>
      </c>
      <c r="F47" s="76">
        <f t="shared" si="3"/>
        <v>19211.3</v>
      </c>
      <c r="G47" s="76">
        <f t="shared" si="3"/>
        <v>15676.199999999999</v>
      </c>
      <c r="H47" s="76">
        <f t="shared" si="3"/>
        <v>17102.2</v>
      </c>
    </row>
    <row r="48" spans="1:8" s="1" customFormat="1" ht="29.25" customHeight="1" x14ac:dyDescent="0.25">
      <c r="A48" s="471"/>
      <c r="B48" s="486"/>
      <c r="C48" s="468"/>
      <c r="D48" s="109" t="s">
        <v>9</v>
      </c>
      <c r="E48" s="76">
        <f t="shared" si="3"/>
        <v>357951.99611000007</v>
      </c>
      <c r="F48" s="76">
        <f t="shared" si="3"/>
        <v>121735.88995000001</v>
      </c>
      <c r="G48" s="76">
        <f t="shared" si="3"/>
        <v>116470.17216000002</v>
      </c>
      <c r="H48" s="76">
        <f t="shared" si="3"/>
        <v>119745.93400000001</v>
      </c>
    </row>
    <row r="49" spans="1:8" s="1" customFormat="1" ht="30" customHeight="1" x14ac:dyDescent="0.25">
      <c r="A49" s="471"/>
      <c r="B49" s="486"/>
      <c r="C49" s="468"/>
      <c r="D49" s="109" t="s">
        <v>10</v>
      </c>
      <c r="E49" s="76">
        <f t="shared" ref="E49:H50" si="4">E54+E59+E64+E69+E74+E79+E84+E89+E94+E99+E104+E109+E114+E119+E124+E129+E134</f>
        <v>62980.355330000006</v>
      </c>
      <c r="F49" s="76">
        <f t="shared" si="4"/>
        <v>22968.856050000002</v>
      </c>
      <c r="G49" s="76">
        <f t="shared" si="4"/>
        <v>17050.633280000002</v>
      </c>
      <c r="H49" s="76">
        <f t="shared" si="4"/>
        <v>22960.865999999998</v>
      </c>
    </row>
    <row r="50" spans="1:8" s="1" customFormat="1" ht="30" customHeight="1" thickBot="1" x14ac:dyDescent="0.3">
      <c r="A50" s="472"/>
      <c r="B50" s="487"/>
      <c r="C50" s="469"/>
      <c r="D50" s="110" t="s">
        <v>11</v>
      </c>
      <c r="E50" s="82">
        <f>E54+E59+E69+E74+E79+E84+E89+E94+E99+E104+E109+E114+E119+E124+E129+E134+E139</f>
        <v>62980.355330000006</v>
      </c>
      <c r="F50" s="82">
        <f t="shared" si="4"/>
        <v>218.9</v>
      </c>
      <c r="G50" s="82">
        <f t="shared" si="4"/>
        <v>218.9</v>
      </c>
      <c r="H50" s="118">
        <f t="shared" si="4"/>
        <v>218.9</v>
      </c>
    </row>
    <row r="51" spans="1:8" s="1" customFormat="1" ht="21" customHeight="1" x14ac:dyDescent="0.25">
      <c r="A51" s="470" t="s">
        <v>16</v>
      </c>
      <c r="B51" s="476" t="s">
        <v>61</v>
      </c>
      <c r="C51" s="479" t="s">
        <v>28</v>
      </c>
      <c r="D51" s="251" t="s">
        <v>7</v>
      </c>
      <c r="E51" s="85">
        <f>G51+H51+F51</f>
        <v>307731.10000000003</v>
      </c>
      <c r="F51" s="85">
        <f>F52+F53+F54+F55</f>
        <v>102581.90000000001</v>
      </c>
      <c r="G51" s="85">
        <f>G52+G53+G54+G55</f>
        <v>102414.6</v>
      </c>
      <c r="H51" s="86">
        <f>H52+H53+H54+H55</f>
        <v>102734.6</v>
      </c>
    </row>
    <row r="52" spans="1:8" s="1" customFormat="1" ht="30" customHeight="1" x14ac:dyDescent="0.25">
      <c r="A52" s="471"/>
      <c r="B52" s="477"/>
      <c r="C52" s="480"/>
      <c r="D52" s="109" t="s">
        <v>8</v>
      </c>
      <c r="E52" s="87">
        <f>G52+H52+F52</f>
        <v>0</v>
      </c>
      <c r="F52" s="76">
        <v>0</v>
      </c>
      <c r="G52" s="76">
        <v>0</v>
      </c>
      <c r="H52" s="77">
        <v>0</v>
      </c>
    </row>
    <row r="53" spans="1:8" s="1" customFormat="1" ht="30.75" customHeight="1" x14ac:dyDescent="0.25">
      <c r="A53" s="471"/>
      <c r="B53" s="477"/>
      <c r="C53" s="480"/>
      <c r="D53" s="109" t="s">
        <v>9</v>
      </c>
      <c r="E53" s="87">
        <f>G53+H53+F53</f>
        <v>307731.10000000003</v>
      </c>
      <c r="F53" s="76">
        <f>102414.6+5.2+162.1</f>
        <v>102581.90000000001</v>
      </c>
      <c r="G53" s="76">
        <v>102414.6</v>
      </c>
      <c r="H53" s="77">
        <f>102414.6+320</f>
        <v>102734.6</v>
      </c>
    </row>
    <row r="54" spans="1:8" s="1" customFormat="1" ht="30" customHeight="1" x14ac:dyDescent="0.25">
      <c r="A54" s="471"/>
      <c r="B54" s="477"/>
      <c r="C54" s="480"/>
      <c r="D54" s="109" t="s">
        <v>10</v>
      </c>
      <c r="E54" s="87">
        <f>G54+H54+F54</f>
        <v>0</v>
      </c>
      <c r="F54" s="76">
        <v>0</v>
      </c>
      <c r="G54" s="76">
        <v>0</v>
      </c>
      <c r="H54" s="77">
        <v>0</v>
      </c>
    </row>
    <row r="55" spans="1:8" s="1" customFormat="1" ht="31.5" customHeight="1" thickBot="1" x14ac:dyDescent="0.3">
      <c r="A55" s="472"/>
      <c r="B55" s="478"/>
      <c r="C55" s="481"/>
      <c r="D55" s="110" t="s">
        <v>11</v>
      </c>
      <c r="E55" s="88">
        <f>G55+H55+F55</f>
        <v>0</v>
      </c>
      <c r="F55" s="79">
        <v>0</v>
      </c>
      <c r="G55" s="79">
        <v>0</v>
      </c>
      <c r="H55" s="80">
        <v>0</v>
      </c>
    </row>
    <row r="56" spans="1:8" s="1" customFormat="1" ht="17.25" customHeight="1" x14ac:dyDescent="0.25">
      <c r="A56" s="470" t="s">
        <v>20</v>
      </c>
      <c r="B56" s="476" t="s">
        <v>62</v>
      </c>
      <c r="C56" s="479" t="s">
        <v>28</v>
      </c>
      <c r="D56" s="251" t="s">
        <v>7</v>
      </c>
      <c r="E56" s="73">
        <f t="shared" ref="E56:E119" si="5">F56+G56+H56</f>
        <v>5679.2999999999993</v>
      </c>
      <c r="F56" s="74">
        <f>F57+F58+F59+F60</f>
        <v>1893.1</v>
      </c>
      <c r="G56" s="74">
        <f>G57+G58+G59+G60</f>
        <v>1893.1</v>
      </c>
      <c r="H56" s="75">
        <f>H57+H58+H59+H60</f>
        <v>1893.1</v>
      </c>
    </row>
    <row r="57" spans="1:8" s="1" customFormat="1" ht="28.5" x14ac:dyDescent="0.25">
      <c r="A57" s="471"/>
      <c r="B57" s="477"/>
      <c r="C57" s="480"/>
      <c r="D57" s="109" t="s">
        <v>8</v>
      </c>
      <c r="E57" s="76">
        <f t="shared" si="5"/>
        <v>0</v>
      </c>
      <c r="F57" s="76">
        <v>0</v>
      </c>
      <c r="G57" s="76">
        <v>0</v>
      </c>
      <c r="H57" s="77">
        <v>0</v>
      </c>
    </row>
    <row r="58" spans="1:8" s="1" customFormat="1" ht="28.5" x14ac:dyDescent="0.25">
      <c r="A58" s="471"/>
      <c r="B58" s="477"/>
      <c r="C58" s="480"/>
      <c r="D58" s="109" t="s">
        <v>9</v>
      </c>
      <c r="E58" s="76">
        <f t="shared" si="5"/>
        <v>5679.2999999999993</v>
      </c>
      <c r="F58" s="76">
        <v>1893.1</v>
      </c>
      <c r="G58" s="76">
        <v>1893.1</v>
      </c>
      <c r="H58" s="77">
        <v>1893.1</v>
      </c>
    </row>
    <row r="59" spans="1:8" s="1" customFormat="1" ht="28.5" x14ac:dyDescent="0.25">
      <c r="A59" s="471"/>
      <c r="B59" s="477"/>
      <c r="C59" s="480"/>
      <c r="D59" s="109" t="s">
        <v>10</v>
      </c>
      <c r="E59" s="76">
        <f t="shared" si="5"/>
        <v>0</v>
      </c>
      <c r="F59" s="76">
        <v>0</v>
      </c>
      <c r="G59" s="76">
        <v>0</v>
      </c>
      <c r="H59" s="77">
        <v>0</v>
      </c>
    </row>
    <row r="60" spans="1:8" s="1" customFormat="1" ht="29.25" thickBot="1" x14ac:dyDescent="0.3">
      <c r="A60" s="472"/>
      <c r="B60" s="478"/>
      <c r="C60" s="481"/>
      <c r="D60" s="110" t="s">
        <v>11</v>
      </c>
      <c r="E60" s="82">
        <f t="shared" si="5"/>
        <v>0</v>
      </c>
      <c r="F60" s="79">
        <v>0</v>
      </c>
      <c r="G60" s="79">
        <v>0</v>
      </c>
      <c r="H60" s="80">
        <v>0</v>
      </c>
    </row>
    <row r="61" spans="1:8" s="1" customFormat="1" ht="18.75" customHeight="1" x14ac:dyDescent="0.25">
      <c r="A61" s="470" t="s">
        <v>17</v>
      </c>
      <c r="B61" s="476" t="s">
        <v>63</v>
      </c>
      <c r="C61" s="479" t="s">
        <v>27</v>
      </c>
      <c r="D61" s="251" t="s">
        <v>7</v>
      </c>
      <c r="E61" s="73">
        <f t="shared" si="5"/>
        <v>49676.800000000003</v>
      </c>
      <c r="F61" s="74">
        <f>F62+F63+F64+F65</f>
        <v>18118.400000000001</v>
      </c>
      <c r="G61" s="74">
        <f>G62+G63+G64+G65</f>
        <v>15066.199999999999</v>
      </c>
      <c r="H61" s="75">
        <f>H62+H63+H64+H65</f>
        <v>16492.2</v>
      </c>
    </row>
    <row r="62" spans="1:8" s="1" customFormat="1" ht="28.5" x14ac:dyDescent="0.25">
      <c r="A62" s="471"/>
      <c r="B62" s="477"/>
      <c r="C62" s="480"/>
      <c r="D62" s="109" t="s">
        <v>8</v>
      </c>
      <c r="E62" s="76">
        <f t="shared" si="5"/>
        <v>49676.800000000003</v>
      </c>
      <c r="F62" s="76">
        <f>18847.9-500+29.9+43-302.4</f>
        <v>18118.400000000001</v>
      </c>
      <c r="G62" s="76">
        <f>15536.3-500+29.9</f>
        <v>15066.199999999999</v>
      </c>
      <c r="H62" s="77">
        <f>16962.3-500+29.9</f>
        <v>16492.2</v>
      </c>
    </row>
    <row r="63" spans="1:8" s="1" customFormat="1" ht="28.5" x14ac:dyDescent="0.25">
      <c r="A63" s="471"/>
      <c r="B63" s="477"/>
      <c r="C63" s="480"/>
      <c r="D63" s="109" t="s">
        <v>9</v>
      </c>
      <c r="E63" s="76">
        <f t="shared" si="5"/>
        <v>0</v>
      </c>
      <c r="F63" s="76">
        <v>0</v>
      </c>
      <c r="G63" s="76">
        <v>0</v>
      </c>
      <c r="H63" s="77">
        <v>0</v>
      </c>
    </row>
    <row r="64" spans="1:8" s="1" customFormat="1" ht="28.5" x14ac:dyDescent="0.25">
      <c r="A64" s="471"/>
      <c r="B64" s="477"/>
      <c r="C64" s="480"/>
      <c r="D64" s="109" t="s">
        <v>10</v>
      </c>
      <c r="E64" s="76">
        <f t="shared" si="5"/>
        <v>0</v>
      </c>
      <c r="F64" s="76">
        <v>0</v>
      </c>
      <c r="G64" s="76">
        <v>0</v>
      </c>
      <c r="H64" s="77">
        <v>0</v>
      </c>
    </row>
    <row r="65" spans="1:8" s="1" customFormat="1" ht="29.25" customHeight="1" thickBot="1" x14ac:dyDescent="0.3">
      <c r="A65" s="472"/>
      <c r="B65" s="478"/>
      <c r="C65" s="481"/>
      <c r="D65" s="110" t="s">
        <v>11</v>
      </c>
      <c r="E65" s="82">
        <f t="shared" si="5"/>
        <v>0</v>
      </c>
      <c r="F65" s="79">
        <v>0</v>
      </c>
      <c r="G65" s="79">
        <v>0</v>
      </c>
      <c r="H65" s="80">
        <v>0</v>
      </c>
    </row>
    <row r="66" spans="1:8" s="1" customFormat="1" ht="13.5" customHeight="1" x14ac:dyDescent="0.25">
      <c r="A66" s="470" t="s">
        <v>34</v>
      </c>
      <c r="B66" s="476" t="s">
        <v>64</v>
      </c>
      <c r="C66" s="479" t="s">
        <v>27</v>
      </c>
      <c r="D66" s="120" t="s">
        <v>7</v>
      </c>
      <c r="E66" s="255">
        <f t="shared" si="5"/>
        <v>7637.2460000000001</v>
      </c>
      <c r="F66" s="255">
        <f>F67+F68+F69+F70</f>
        <v>2068.7460000000001</v>
      </c>
      <c r="G66" s="255">
        <f>G67+G68+G69+G70</f>
        <v>2068.5</v>
      </c>
      <c r="H66" s="256">
        <f>H67+H68+H69+H70</f>
        <v>3500</v>
      </c>
    </row>
    <row r="67" spans="1:8" s="1" customFormat="1" ht="28.5" x14ac:dyDescent="0.25">
      <c r="A67" s="471"/>
      <c r="B67" s="477"/>
      <c r="C67" s="480"/>
      <c r="D67" s="109" t="s">
        <v>8</v>
      </c>
      <c r="E67" s="257">
        <f t="shared" si="5"/>
        <v>1500</v>
      </c>
      <c r="F67" s="257">
        <v>500</v>
      </c>
      <c r="G67" s="258">
        <v>500</v>
      </c>
      <c r="H67" s="259">
        <v>500</v>
      </c>
    </row>
    <row r="68" spans="1:8" s="1" customFormat="1" ht="28.5" x14ac:dyDescent="0.25">
      <c r="A68" s="471"/>
      <c r="B68" s="477"/>
      <c r="C68" s="480"/>
      <c r="D68" s="109" t="s">
        <v>9</v>
      </c>
      <c r="E68" s="257">
        <f t="shared" si="5"/>
        <v>122.7449</v>
      </c>
      <c r="F68" s="257">
        <v>31.374849999999999</v>
      </c>
      <c r="G68" s="257">
        <v>31.370049999999999</v>
      </c>
      <c r="H68" s="260">
        <v>60</v>
      </c>
    </row>
    <row r="69" spans="1:8" s="1" customFormat="1" ht="28.5" x14ac:dyDescent="0.25">
      <c r="A69" s="471"/>
      <c r="B69" s="477"/>
      <c r="C69" s="480"/>
      <c r="D69" s="109" t="s">
        <v>10</v>
      </c>
      <c r="E69" s="257">
        <f t="shared" si="5"/>
        <v>6014.5010999999995</v>
      </c>
      <c r="F69" s="261">
        <v>1537.3711499999999</v>
      </c>
      <c r="G69" s="261">
        <v>1537.12995</v>
      </c>
      <c r="H69" s="262">
        <v>2940</v>
      </c>
    </row>
    <row r="70" spans="1:8" s="1" customFormat="1" ht="29.25" thickBot="1" x14ac:dyDescent="0.3">
      <c r="A70" s="472"/>
      <c r="B70" s="478"/>
      <c r="C70" s="481"/>
      <c r="D70" s="110" t="s">
        <v>11</v>
      </c>
      <c r="E70" s="263">
        <f t="shared" si="5"/>
        <v>0</v>
      </c>
      <c r="F70" s="264">
        <v>0</v>
      </c>
      <c r="G70" s="264">
        <v>0</v>
      </c>
      <c r="H70" s="265">
        <v>0</v>
      </c>
    </row>
    <row r="71" spans="1:8" s="1" customFormat="1" ht="18" customHeight="1" x14ac:dyDescent="0.25">
      <c r="A71" s="470" t="s">
        <v>39</v>
      </c>
      <c r="B71" s="476" t="s">
        <v>56</v>
      </c>
      <c r="C71" s="479" t="s">
        <v>26</v>
      </c>
      <c r="D71" s="251" t="s">
        <v>7</v>
      </c>
      <c r="E71" s="74">
        <f t="shared" si="5"/>
        <v>46.2</v>
      </c>
      <c r="F71" s="74">
        <f>F72+F73+F74+F75</f>
        <v>15.4</v>
      </c>
      <c r="G71" s="74">
        <f>G72+G73+G74+G75</f>
        <v>15.4</v>
      </c>
      <c r="H71" s="75">
        <f>H72+H73+H74+H75</f>
        <v>15.4</v>
      </c>
    </row>
    <row r="72" spans="1:8" s="1" customFormat="1" ht="28.5" x14ac:dyDescent="0.25">
      <c r="A72" s="471"/>
      <c r="B72" s="477"/>
      <c r="C72" s="480"/>
      <c r="D72" s="109" t="s">
        <v>8</v>
      </c>
      <c r="E72" s="76">
        <f t="shared" si="5"/>
        <v>0</v>
      </c>
      <c r="F72" s="76">
        <v>0</v>
      </c>
      <c r="G72" s="76">
        <v>0</v>
      </c>
      <c r="H72" s="77">
        <v>0</v>
      </c>
    </row>
    <row r="73" spans="1:8" s="1" customFormat="1" ht="28.5" x14ac:dyDescent="0.25">
      <c r="A73" s="471"/>
      <c r="B73" s="477"/>
      <c r="C73" s="480"/>
      <c r="D73" s="109" t="s">
        <v>9</v>
      </c>
      <c r="E73" s="76">
        <f t="shared" si="5"/>
        <v>46.2</v>
      </c>
      <c r="F73" s="76">
        <v>15.4</v>
      </c>
      <c r="G73" s="76">
        <v>15.4</v>
      </c>
      <c r="H73" s="77">
        <v>15.4</v>
      </c>
    </row>
    <row r="74" spans="1:8" s="1" customFormat="1" ht="29.25" customHeight="1" x14ac:dyDescent="0.25">
      <c r="A74" s="471"/>
      <c r="B74" s="477"/>
      <c r="C74" s="480"/>
      <c r="D74" s="109" t="s">
        <v>10</v>
      </c>
      <c r="E74" s="76">
        <f t="shared" si="5"/>
        <v>0</v>
      </c>
      <c r="F74" s="76">
        <v>0</v>
      </c>
      <c r="G74" s="76">
        <v>0</v>
      </c>
      <c r="H74" s="77">
        <v>0</v>
      </c>
    </row>
    <row r="75" spans="1:8" s="1" customFormat="1" ht="32.25" customHeight="1" thickBot="1" x14ac:dyDescent="0.3">
      <c r="A75" s="472"/>
      <c r="B75" s="478"/>
      <c r="C75" s="481"/>
      <c r="D75" s="110" t="s">
        <v>11</v>
      </c>
      <c r="E75" s="79">
        <f t="shared" si="5"/>
        <v>0</v>
      </c>
      <c r="F75" s="79">
        <v>0</v>
      </c>
      <c r="G75" s="79">
        <v>0</v>
      </c>
      <c r="H75" s="80">
        <v>0</v>
      </c>
    </row>
    <row r="76" spans="1:8" s="1" customFormat="1" ht="20.25" customHeight="1" x14ac:dyDescent="0.25">
      <c r="A76" s="470" t="s">
        <v>35</v>
      </c>
      <c r="B76" s="476" t="s">
        <v>57</v>
      </c>
      <c r="C76" s="479" t="s">
        <v>26</v>
      </c>
      <c r="D76" s="251" t="s">
        <v>7</v>
      </c>
      <c r="E76" s="74">
        <f t="shared" si="5"/>
        <v>261.89999999999998</v>
      </c>
      <c r="F76" s="74">
        <f>F77+F78+F79+F80</f>
        <v>87.3</v>
      </c>
      <c r="G76" s="74">
        <f>G77+G78+G79+G80</f>
        <v>87.3</v>
      </c>
      <c r="H76" s="75">
        <f>H77+H78+H79+H80</f>
        <v>87.3</v>
      </c>
    </row>
    <row r="77" spans="1:8" s="1" customFormat="1" ht="28.5" x14ac:dyDescent="0.25">
      <c r="A77" s="471"/>
      <c r="B77" s="477"/>
      <c r="C77" s="480"/>
      <c r="D77" s="109" t="s">
        <v>8</v>
      </c>
      <c r="E77" s="76">
        <f t="shared" si="5"/>
        <v>0</v>
      </c>
      <c r="F77" s="76">
        <v>0</v>
      </c>
      <c r="G77" s="76">
        <v>0</v>
      </c>
      <c r="H77" s="77">
        <v>0</v>
      </c>
    </row>
    <row r="78" spans="1:8" s="1" customFormat="1" ht="28.5" x14ac:dyDescent="0.25">
      <c r="A78" s="471"/>
      <c r="B78" s="477"/>
      <c r="C78" s="480"/>
      <c r="D78" s="109" t="s">
        <v>9</v>
      </c>
      <c r="E78" s="76">
        <f t="shared" si="5"/>
        <v>261.89999999999998</v>
      </c>
      <c r="F78" s="76">
        <v>87.3</v>
      </c>
      <c r="G78" s="76">
        <v>87.3</v>
      </c>
      <c r="H78" s="77">
        <v>87.3</v>
      </c>
    </row>
    <row r="79" spans="1:8" s="1" customFormat="1" ht="28.5" x14ac:dyDescent="0.25">
      <c r="A79" s="471"/>
      <c r="B79" s="477"/>
      <c r="C79" s="480"/>
      <c r="D79" s="109" t="s">
        <v>10</v>
      </c>
      <c r="E79" s="76">
        <f t="shared" si="5"/>
        <v>0</v>
      </c>
      <c r="F79" s="76">
        <v>0</v>
      </c>
      <c r="G79" s="76">
        <v>0</v>
      </c>
      <c r="H79" s="77">
        <v>0</v>
      </c>
    </row>
    <row r="80" spans="1:8" s="1" customFormat="1" ht="29.25" thickBot="1" x14ac:dyDescent="0.3">
      <c r="A80" s="472"/>
      <c r="B80" s="478"/>
      <c r="C80" s="481"/>
      <c r="D80" s="110" t="s">
        <v>11</v>
      </c>
      <c r="E80" s="79">
        <f t="shared" si="5"/>
        <v>0</v>
      </c>
      <c r="F80" s="79">
        <v>0</v>
      </c>
      <c r="G80" s="79">
        <v>0</v>
      </c>
      <c r="H80" s="80">
        <v>0</v>
      </c>
    </row>
    <row r="81" spans="1:8" s="1" customFormat="1" ht="17.25" customHeight="1" x14ac:dyDescent="0.25">
      <c r="A81" s="470" t="s">
        <v>40</v>
      </c>
      <c r="B81" s="476" t="s">
        <v>56</v>
      </c>
      <c r="C81" s="479" t="s">
        <v>26</v>
      </c>
      <c r="D81" s="251" t="s">
        <v>7</v>
      </c>
      <c r="E81" s="74">
        <f t="shared" si="5"/>
        <v>108</v>
      </c>
      <c r="F81" s="74">
        <f>F82+F83+F84+F85</f>
        <v>36</v>
      </c>
      <c r="G81" s="74">
        <f>G82+G83+G84+G85</f>
        <v>36</v>
      </c>
      <c r="H81" s="75">
        <f>H82+H83+H84+H85</f>
        <v>36</v>
      </c>
    </row>
    <row r="82" spans="1:8" s="1" customFormat="1" ht="30" customHeight="1" x14ac:dyDescent="0.25">
      <c r="A82" s="471"/>
      <c r="B82" s="477"/>
      <c r="C82" s="480"/>
      <c r="D82" s="109" t="s">
        <v>8</v>
      </c>
      <c r="E82" s="76">
        <f t="shared" si="5"/>
        <v>108</v>
      </c>
      <c r="F82" s="76">
        <v>36</v>
      </c>
      <c r="G82" s="76">
        <v>36</v>
      </c>
      <c r="H82" s="77">
        <v>36</v>
      </c>
    </row>
    <row r="83" spans="1:8" s="1" customFormat="1" ht="28.5" x14ac:dyDescent="0.25">
      <c r="A83" s="471"/>
      <c r="B83" s="477"/>
      <c r="C83" s="480"/>
      <c r="D83" s="109" t="s">
        <v>9</v>
      </c>
      <c r="E83" s="76">
        <f t="shared" si="5"/>
        <v>0</v>
      </c>
      <c r="F83" s="76">
        <v>0</v>
      </c>
      <c r="G83" s="76">
        <v>0</v>
      </c>
      <c r="H83" s="77">
        <v>0</v>
      </c>
    </row>
    <row r="84" spans="1:8" s="1" customFormat="1" ht="27" customHeight="1" x14ac:dyDescent="0.25">
      <c r="A84" s="471"/>
      <c r="B84" s="477"/>
      <c r="C84" s="480"/>
      <c r="D84" s="109" t="s">
        <v>10</v>
      </c>
      <c r="E84" s="76">
        <f t="shared" si="5"/>
        <v>0</v>
      </c>
      <c r="F84" s="76">
        <v>0</v>
      </c>
      <c r="G84" s="76">
        <v>0</v>
      </c>
      <c r="H84" s="77">
        <v>0</v>
      </c>
    </row>
    <row r="85" spans="1:8" s="1" customFormat="1" ht="31.5" customHeight="1" thickBot="1" x14ac:dyDescent="0.3">
      <c r="A85" s="472"/>
      <c r="B85" s="478"/>
      <c r="C85" s="481"/>
      <c r="D85" s="110" t="s">
        <v>11</v>
      </c>
      <c r="E85" s="79">
        <f t="shared" si="5"/>
        <v>0</v>
      </c>
      <c r="F85" s="79">
        <v>0</v>
      </c>
      <c r="G85" s="79">
        <v>0</v>
      </c>
      <c r="H85" s="80">
        <v>0</v>
      </c>
    </row>
    <row r="86" spans="1:8" s="1" customFormat="1" ht="18.75" customHeight="1" x14ac:dyDescent="0.25">
      <c r="A86" s="470" t="s">
        <v>36</v>
      </c>
      <c r="B86" s="482" t="s">
        <v>65</v>
      </c>
      <c r="C86" s="479" t="s">
        <v>29</v>
      </c>
      <c r="D86" s="251" t="s">
        <v>7</v>
      </c>
      <c r="E86" s="74">
        <f t="shared" si="5"/>
        <v>656.7</v>
      </c>
      <c r="F86" s="74">
        <f>F87+F88+F89+F90</f>
        <v>218.9</v>
      </c>
      <c r="G86" s="74">
        <f>G87+G88+G89+G90</f>
        <v>218.9</v>
      </c>
      <c r="H86" s="75">
        <f>H87+H88+H89+H90</f>
        <v>218.9</v>
      </c>
    </row>
    <row r="87" spans="1:8" s="1" customFormat="1" ht="32.25" customHeight="1" x14ac:dyDescent="0.25">
      <c r="A87" s="471"/>
      <c r="B87" s="483"/>
      <c r="C87" s="480"/>
      <c r="D87" s="109" t="s">
        <v>8</v>
      </c>
      <c r="E87" s="76">
        <f t="shared" si="5"/>
        <v>0</v>
      </c>
      <c r="F87" s="76">
        <v>0</v>
      </c>
      <c r="G87" s="76">
        <v>0</v>
      </c>
      <c r="H87" s="77">
        <v>0</v>
      </c>
    </row>
    <row r="88" spans="1:8" s="1" customFormat="1" ht="28.5" x14ac:dyDescent="0.25">
      <c r="A88" s="471"/>
      <c r="B88" s="483"/>
      <c r="C88" s="480"/>
      <c r="D88" s="109" t="s">
        <v>9</v>
      </c>
      <c r="E88" s="76">
        <f t="shared" si="5"/>
        <v>0</v>
      </c>
      <c r="F88" s="76">
        <v>0</v>
      </c>
      <c r="G88" s="76">
        <v>0</v>
      </c>
      <c r="H88" s="77">
        <v>0</v>
      </c>
    </row>
    <row r="89" spans="1:8" s="1" customFormat="1" ht="28.5" x14ac:dyDescent="0.25">
      <c r="A89" s="471"/>
      <c r="B89" s="483"/>
      <c r="C89" s="480"/>
      <c r="D89" s="109" t="s">
        <v>10</v>
      </c>
      <c r="E89" s="76">
        <f t="shared" si="5"/>
        <v>0</v>
      </c>
      <c r="F89" s="76">
        <v>0</v>
      </c>
      <c r="G89" s="76">
        <v>0</v>
      </c>
      <c r="H89" s="77">
        <v>0</v>
      </c>
    </row>
    <row r="90" spans="1:8" s="1" customFormat="1" ht="29.25" thickBot="1" x14ac:dyDescent="0.3">
      <c r="A90" s="472"/>
      <c r="B90" s="484"/>
      <c r="C90" s="481"/>
      <c r="D90" s="110" t="s">
        <v>11</v>
      </c>
      <c r="E90" s="79">
        <f t="shared" si="5"/>
        <v>656.7</v>
      </c>
      <c r="F90" s="79">
        <v>218.9</v>
      </c>
      <c r="G90" s="79">
        <v>218.9</v>
      </c>
      <c r="H90" s="80">
        <v>218.9</v>
      </c>
    </row>
    <row r="91" spans="1:8" s="1" customFormat="1" ht="18.75" customHeight="1" x14ac:dyDescent="0.25">
      <c r="A91" s="470" t="s">
        <v>37</v>
      </c>
      <c r="B91" s="482" t="s">
        <v>55</v>
      </c>
      <c r="C91" s="479" t="s">
        <v>27</v>
      </c>
      <c r="D91" s="251" t="s">
        <v>7</v>
      </c>
      <c r="E91" s="74">
        <f t="shared" si="5"/>
        <v>222</v>
      </c>
      <c r="F91" s="74">
        <f>F92+F93+F94+F95</f>
        <v>74</v>
      </c>
      <c r="G91" s="74">
        <f>G92+G93+G94+G95</f>
        <v>74</v>
      </c>
      <c r="H91" s="75">
        <f>H92+H93+H94+H95</f>
        <v>74</v>
      </c>
    </row>
    <row r="92" spans="1:8" s="1" customFormat="1" ht="28.5" x14ac:dyDescent="0.25">
      <c r="A92" s="471"/>
      <c r="B92" s="483"/>
      <c r="C92" s="480"/>
      <c r="D92" s="109" t="s">
        <v>8</v>
      </c>
      <c r="E92" s="76">
        <f t="shared" si="5"/>
        <v>222</v>
      </c>
      <c r="F92" s="76">
        <f>56.8+17.2</f>
        <v>74</v>
      </c>
      <c r="G92" s="76">
        <f>56.8+17.2</f>
        <v>74</v>
      </c>
      <c r="H92" s="77">
        <f>56.8+17.2</f>
        <v>74</v>
      </c>
    </row>
    <row r="93" spans="1:8" s="1" customFormat="1" ht="28.5" x14ac:dyDescent="0.25">
      <c r="A93" s="471"/>
      <c r="B93" s="483"/>
      <c r="C93" s="480"/>
      <c r="D93" s="109" t="s">
        <v>9</v>
      </c>
      <c r="E93" s="76">
        <f t="shared" si="5"/>
        <v>0</v>
      </c>
      <c r="F93" s="76">
        <v>0</v>
      </c>
      <c r="G93" s="76">
        <v>0</v>
      </c>
      <c r="H93" s="77">
        <v>0</v>
      </c>
    </row>
    <row r="94" spans="1:8" s="1" customFormat="1" ht="28.5" x14ac:dyDescent="0.25">
      <c r="A94" s="471"/>
      <c r="B94" s="483"/>
      <c r="C94" s="480"/>
      <c r="D94" s="109" t="s">
        <v>10</v>
      </c>
      <c r="E94" s="76">
        <f t="shared" si="5"/>
        <v>0</v>
      </c>
      <c r="F94" s="76">
        <v>0</v>
      </c>
      <c r="G94" s="76">
        <v>0</v>
      </c>
      <c r="H94" s="77">
        <v>0</v>
      </c>
    </row>
    <row r="95" spans="1:8" s="1" customFormat="1" ht="29.25" thickBot="1" x14ac:dyDescent="0.3">
      <c r="A95" s="472"/>
      <c r="B95" s="484"/>
      <c r="C95" s="481"/>
      <c r="D95" s="110" t="s">
        <v>11</v>
      </c>
      <c r="E95" s="79">
        <f t="shared" si="5"/>
        <v>0</v>
      </c>
      <c r="F95" s="79">
        <v>0</v>
      </c>
      <c r="G95" s="79">
        <v>0</v>
      </c>
      <c r="H95" s="80">
        <v>0</v>
      </c>
    </row>
    <row r="96" spans="1:8" s="1" customFormat="1" ht="17.25" customHeight="1" x14ac:dyDescent="0.25">
      <c r="A96" s="607" t="s">
        <v>44</v>
      </c>
      <c r="B96" s="491" t="s">
        <v>59</v>
      </c>
      <c r="C96" s="479" t="s">
        <v>28</v>
      </c>
      <c r="D96" s="120" t="s">
        <v>7</v>
      </c>
      <c r="E96" s="74">
        <f t="shared" si="5"/>
        <v>6185.6</v>
      </c>
      <c r="F96" s="74">
        <f>F97+F98+F99+F100</f>
        <v>6185.6</v>
      </c>
      <c r="G96" s="74">
        <f>G97+G98+G99+G100</f>
        <v>0</v>
      </c>
      <c r="H96" s="75">
        <f>H97+H98+H99+H100</f>
        <v>0</v>
      </c>
    </row>
    <row r="97" spans="1:8" s="1" customFormat="1" ht="32.25" customHeight="1" x14ac:dyDescent="0.25">
      <c r="A97" s="608"/>
      <c r="B97" s="492"/>
      <c r="C97" s="480"/>
      <c r="D97" s="109" t="s">
        <v>8</v>
      </c>
      <c r="E97" s="76">
        <f t="shared" si="5"/>
        <v>185.6</v>
      </c>
      <c r="F97" s="76">
        <f>41.4+144.2</f>
        <v>185.6</v>
      </c>
      <c r="G97" s="76">
        <v>0</v>
      </c>
      <c r="H97" s="77">
        <v>0</v>
      </c>
    </row>
    <row r="98" spans="1:8" s="1" customFormat="1" ht="32.25" customHeight="1" x14ac:dyDescent="0.25">
      <c r="A98" s="608"/>
      <c r="B98" s="492"/>
      <c r="C98" s="480"/>
      <c r="D98" s="109" t="s">
        <v>9</v>
      </c>
      <c r="E98" s="76">
        <f t="shared" si="5"/>
        <v>6000</v>
      </c>
      <c r="F98" s="76">
        <f>1339.3+4660.7</f>
        <v>6000</v>
      </c>
      <c r="G98" s="76">
        <v>0</v>
      </c>
      <c r="H98" s="77">
        <v>0</v>
      </c>
    </row>
    <row r="99" spans="1:8" s="1" customFormat="1" ht="32.25" customHeight="1" x14ac:dyDescent="0.25">
      <c r="A99" s="608"/>
      <c r="B99" s="492"/>
      <c r="C99" s="480"/>
      <c r="D99" s="109" t="s">
        <v>10</v>
      </c>
      <c r="E99" s="76">
        <f t="shared" si="5"/>
        <v>0</v>
      </c>
      <c r="F99" s="76">
        <v>0</v>
      </c>
      <c r="G99" s="76">
        <v>0</v>
      </c>
      <c r="H99" s="77">
        <v>0</v>
      </c>
    </row>
    <row r="100" spans="1:8" s="1" customFormat="1" ht="32.25" customHeight="1" thickBot="1" x14ac:dyDescent="0.3">
      <c r="A100" s="609"/>
      <c r="B100" s="493"/>
      <c r="C100" s="481"/>
      <c r="D100" s="112" t="s">
        <v>11</v>
      </c>
      <c r="E100" s="83">
        <f t="shared" si="5"/>
        <v>0</v>
      </c>
      <c r="F100" s="83">
        <v>0</v>
      </c>
      <c r="G100" s="83">
        <v>0</v>
      </c>
      <c r="H100" s="84">
        <v>0</v>
      </c>
    </row>
    <row r="101" spans="1:8" s="1" customFormat="1" ht="15.75" customHeight="1" x14ac:dyDescent="0.25">
      <c r="A101" s="607" t="s">
        <v>45</v>
      </c>
      <c r="B101" s="491" t="s">
        <v>66</v>
      </c>
      <c r="C101" s="479" t="s">
        <v>28</v>
      </c>
      <c r="D101" s="120" t="s">
        <v>7</v>
      </c>
      <c r="E101" s="266">
        <f t="shared" si="5"/>
        <v>10950.400000000001</v>
      </c>
      <c r="F101" s="266">
        <f>F102+F103+F104+F105</f>
        <v>3711.1000000000004</v>
      </c>
      <c r="G101" s="266">
        <f>G102+G103+G104+G105</f>
        <v>3569.5</v>
      </c>
      <c r="H101" s="267">
        <f>H102+H103+H104+H105</f>
        <v>3669.8</v>
      </c>
    </row>
    <row r="102" spans="1:8" s="1" customFormat="1" ht="29.25" customHeight="1" x14ac:dyDescent="0.25">
      <c r="A102" s="608"/>
      <c r="B102" s="492"/>
      <c r="C102" s="480"/>
      <c r="D102" s="109" t="s">
        <v>8</v>
      </c>
      <c r="E102" s="268">
        <f t="shared" si="5"/>
        <v>0</v>
      </c>
      <c r="F102" s="268">
        <v>0</v>
      </c>
      <c r="G102" s="268">
        <v>0</v>
      </c>
      <c r="H102" s="269">
        <v>0</v>
      </c>
    </row>
    <row r="103" spans="1:8" s="1" customFormat="1" ht="29.25" customHeight="1" x14ac:dyDescent="0.25">
      <c r="A103" s="608"/>
      <c r="B103" s="492"/>
      <c r="C103" s="480"/>
      <c r="D103" s="109" t="s">
        <v>9</v>
      </c>
      <c r="E103" s="268">
        <f t="shared" si="5"/>
        <v>408.22109999999998</v>
      </c>
      <c r="F103" s="268">
        <v>408.22109999999998</v>
      </c>
      <c r="G103" s="268">
        <v>0</v>
      </c>
      <c r="H103" s="269">
        <v>0</v>
      </c>
    </row>
    <row r="104" spans="1:8" s="1" customFormat="1" ht="29.25" customHeight="1" x14ac:dyDescent="0.25">
      <c r="A104" s="608"/>
      <c r="B104" s="492"/>
      <c r="C104" s="480"/>
      <c r="D104" s="109" t="s">
        <v>10</v>
      </c>
      <c r="E104" s="268">
        <f t="shared" si="5"/>
        <v>10542.178899999999</v>
      </c>
      <c r="F104" s="268">
        <v>3302.8789000000002</v>
      </c>
      <c r="G104" s="268">
        <v>3569.5</v>
      </c>
      <c r="H104" s="269">
        <v>3669.8</v>
      </c>
    </row>
    <row r="105" spans="1:8" s="1" customFormat="1" ht="29.25" customHeight="1" thickBot="1" x14ac:dyDescent="0.3">
      <c r="A105" s="609"/>
      <c r="B105" s="493"/>
      <c r="C105" s="481"/>
      <c r="D105" s="112" t="s">
        <v>11</v>
      </c>
      <c r="E105" s="270">
        <f t="shared" si="5"/>
        <v>0</v>
      </c>
      <c r="F105" s="270">
        <v>0</v>
      </c>
      <c r="G105" s="270">
        <v>0</v>
      </c>
      <c r="H105" s="271">
        <v>0</v>
      </c>
    </row>
    <row r="106" spans="1:8" s="1" customFormat="1" ht="29.25" customHeight="1" x14ac:dyDescent="0.25">
      <c r="A106" s="607" t="s">
        <v>46</v>
      </c>
      <c r="B106" s="491" t="s">
        <v>67</v>
      </c>
      <c r="C106" s="479" t="s">
        <v>28</v>
      </c>
      <c r="D106" s="120" t="s">
        <v>7</v>
      </c>
      <c r="E106" s="74">
        <f t="shared" si="5"/>
        <v>26282</v>
      </c>
      <c r="F106" s="74">
        <f>F107+F108+F109+F110</f>
        <v>8876.5</v>
      </c>
      <c r="G106" s="74">
        <f>G107+G108+G109+G110</f>
        <v>8876.5</v>
      </c>
      <c r="H106" s="75">
        <f>H107+H108+H109+H110</f>
        <v>8529</v>
      </c>
    </row>
    <row r="107" spans="1:8" s="1" customFormat="1" ht="29.25" customHeight="1" x14ac:dyDescent="0.25">
      <c r="A107" s="608"/>
      <c r="B107" s="492"/>
      <c r="C107" s="480"/>
      <c r="D107" s="109" t="s">
        <v>8</v>
      </c>
      <c r="E107" s="76">
        <f t="shared" si="5"/>
        <v>0</v>
      </c>
      <c r="F107" s="76">
        <v>0</v>
      </c>
      <c r="G107" s="76">
        <v>0</v>
      </c>
      <c r="H107" s="77">
        <v>0</v>
      </c>
    </row>
    <row r="108" spans="1:8" s="1" customFormat="1" ht="28.5" x14ac:dyDescent="0.25">
      <c r="A108" s="608"/>
      <c r="B108" s="492"/>
      <c r="C108" s="480"/>
      <c r="D108" s="109" t="s">
        <v>9</v>
      </c>
      <c r="E108" s="76">
        <f t="shared" si="5"/>
        <v>0</v>
      </c>
      <c r="F108" s="76">
        <v>0</v>
      </c>
      <c r="G108" s="76">
        <v>0</v>
      </c>
      <c r="H108" s="77">
        <v>0</v>
      </c>
    </row>
    <row r="109" spans="1:8" s="1" customFormat="1" ht="28.5" x14ac:dyDescent="0.25">
      <c r="A109" s="608"/>
      <c r="B109" s="492"/>
      <c r="C109" s="480"/>
      <c r="D109" s="109" t="s">
        <v>10</v>
      </c>
      <c r="E109" s="76">
        <f t="shared" si="5"/>
        <v>26282</v>
      </c>
      <c r="F109" s="76">
        <v>8876.5</v>
      </c>
      <c r="G109" s="76">
        <v>8876.5</v>
      </c>
      <c r="H109" s="77">
        <v>8529</v>
      </c>
    </row>
    <row r="110" spans="1:8" s="1" customFormat="1" ht="29.25" thickBot="1" x14ac:dyDescent="0.3">
      <c r="A110" s="609"/>
      <c r="B110" s="493"/>
      <c r="C110" s="481"/>
      <c r="D110" s="112" t="s">
        <v>11</v>
      </c>
      <c r="E110" s="83">
        <f t="shared" si="5"/>
        <v>0</v>
      </c>
      <c r="F110" s="83">
        <v>0</v>
      </c>
      <c r="G110" s="83">
        <v>0</v>
      </c>
      <c r="H110" s="84">
        <v>0</v>
      </c>
    </row>
    <row r="111" spans="1:8" s="1" customFormat="1" ht="20.25" customHeight="1" x14ac:dyDescent="0.25">
      <c r="A111" s="607" t="s">
        <v>50</v>
      </c>
      <c r="B111" s="491" t="s">
        <v>68</v>
      </c>
      <c r="C111" s="479" t="s">
        <v>28</v>
      </c>
      <c r="D111" s="120" t="s">
        <v>7</v>
      </c>
      <c r="E111" s="74">
        <f t="shared" si="5"/>
        <v>19191.900000000001</v>
      </c>
      <c r="F111" s="74">
        <f>F112+F113+F114+F115</f>
        <v>4340.1000000000004</v>
      </c>
      <c r="G111" s="74">
        <f>G112+G113+G114+G115</f>
        <v>6171.6</v>
      </c>
      <c r="H111" s="75">
        <f>H112+H113+H114+H115</f>
        <v>8680.2000000000007</v>
      </c>
    </row>
    <row r="112" spans="1:8" s="1" customFormat="1" ht="29.25" customHeight="1" x14ac:dyDescent="0.25">
      <c r="A112" s="608"/>
      <c r="B112" s="492"/>
      <c r="C112" s="480"/>
      <c r="D112" s="109" t="s">
        <v>8</v>
      </c>
      <c r="E112" s="76">
        <f t="shared" si="5"/>
        <v>0</v>
      </c>
      <c r="F112" s="76">
        <v>0</v>
      </c>
      <c r="G112" s="76">
        <v>0</v>
      </c>
      <c r="H112" s="77">
        <v>0</v>
      </c>
    </row>
    <row r="113" spans="1:8" s="1" customFormat="1" ht="28.5" x14ac:dyDescent="0.25">
      <c r="A113" s="608"/>
      <c r="B113" s="492"/>
      <c r="C113" s="480"/>
      <c r="D113" s="109" t="s">
        <v>9</v>
      </c>
      <c r="E113" s="76">
        <f t="shared" si="5"/>
        <v>19191.900000000001</v>
      </c>
      <c r="F113" s="76">
        <v>4340.1000000000004</v>
      </c>
      <c r="G113" s="76">
        <v>6171.6</v>
      </c>
      <c r="H113" s="77">
        <v>8680.2000000000007</v>
      </c>
    </row>
    <row r="114" spans="1:8" s="1" customFormat="1" ht="28.5" x14ac:dyDescent="0.25">
      <c r="A114" s="608"/>
      <c r="B114" s="492"/>
      <c r="C114" s="480"/>
      <c r="D114" s="109" t="s">
        <v>10</v>
      </c>
      <c r="E114" s="76">
        <f t="shared" si="5"/>
        <v>0</v>
      </c>
      <c r="F114" s="76">
        <v>0</v>
      </c>
      <c r="G114" s="76">
        <v>0</v>
      </c>
      <c r="H114" s="77">
        <v>0</v>
      </c>
    </row>
    <row r="115" spans="1:8" s="1" customFormat="1" ht="34.5" customHeight="1" thickBot="1" x14ac:dyDescent="0.3">
      <c r="A115" s="609"/>
      <c r="B115" s="493"/>
      <c r="C115" s="481"/>
      <c r="D115" s="112" t="s">
        <v>11</v>
      </c>
      <c r="E115" s="83">
        <f t="shared" si="5"/>
        <v>0</v>
      </c>
      <c r="F115" s="83">
        <v>0</v>
      </c>
      <c r="G115" s="83">
        <v>0</v>
      </c>
      <c r="H115" s="84">
        <v>0</v>
      </c>
    </row>
    <row r="116" spans="1:8" s="1" customFormat="1" ht="22.5" customHeight="1" x14ac:dyDescent="0.25">
      <c r="A116" s="607" t="s">
        <v>51</v>
      </c>
      <c r="B116" s="491" t="s">
        <v>69</v>
      </c>
      <c r="C116" s="479" t="s">
        <v>28</v>
      </c>
      <c r="D116" s="120" t="s">
        <v>7</v>
      </c>
      <c r="E116" s="74">
        <f t="shared" si="5"/>
        <v>16483.199999999997</v>
      </c>
      <c r="F116" s="74">
        <f>F117+F118+F119+F120</f>
        <v>5494.4</v>
      </c>
      <c r="G116" s="74">
        <f>G117+G118+G119+G120</f>
        <v>5494.4</v>
      </c>
      <c r="H116" s="75">
        <f>H117+H118+H119+H120</f>
        <v>5494.4</v>
      </c>
    </row>
    <row r="117" spans="1:8" s="1" customFormat="1" ht="27" customHeight="1" x14ac:dyDescent="0.25">
      <c r="A117" s="608"/>
      <c r="B117" s="492"/>
      <c r="C117" s="480"/>
      <c r="D117" s="109" t="s">
        <v>8</v>
      </c>
      <c r="E117" s="76">
        <f t="shared" si="5"/>
        <v>0</v>
      </c>
      <c r="F117" s="76">
        <v>0</v>
      </c>
      <c r="G117" s="76">
        <v>0</v>
      </c>
      <c r="H117" s="77">
        <v>0</v>
      </c>
    </row>
    <row r="118" spans="1:8" s="1" customFormat="1" ht="28.5" x14ac:dyDescent="0.25">
      <c r="A118" s="608"/>
      <c r="B118" s="492"/>
      <c r="C118" s="480"/>
      <c r="D118" s="109" t="s">
        <v>9</v>
      </c>
      <c r="E118" s="76">
        <f t="shared" si="5"/>
        <v>16483.199999999997</v>
      </c>
      <c r="F118" s="76">
        <v>5494.4</v>
      </c>
      <c r="G118" s="76">
        <v>5494.4</v>
      </c>
      <c r="H118" s="77">
        <v>5494.4</v>
      </c>
    </row>
    <row r="119" spans="1:8" s="1" customFormat="1" ht="28.5" x14ac:dyDescent="0.25">
      <c r="A119" s="608"/>
      <c r="B119" s="492"/>
      <c r="C119" s="480"/>
      <c r="D119" s="109" t="s">
        <v>10</v>
      </c>
      <c r="E119" s="76">
        <f t="shared" si="5"/>
        <v>0</v>
      </c>
      <c r="F119" s="76">
        <v>0</v>
      </c>
      <c r="G119" s="76">
        <v>0</v>
      </c>
      <c r="H119" s="77">
        <v>0</v>
      </c>
    </row>
    <row r="120" spans="1:8" s="1" customFormat="1" ht="29.25" thickBot="1" x14ac:dyDescent="0.3">
      <c r="A120" s="609"/>
      <c r="B120" s="493"/>
      <c r="C120" s="481"/>
      <c r="D120" s="112" t="s">
        <v>11</v>
      </c>
      <c r="E120" s="83">
        <f t="shared" ref="E120:E130" si="6">F120+G120+H120</f>
        <v>0</v>
      </c>
      <c r="F120" s="83">
        <v>0</v>
      </c>
      <c r="G120" s="83">
        <v>0</v>
      </c>
      <c r="H120" s="84">
        <v>0</v>
      </c>
    </row>
    <row r="121" spans="1:8" s="1" customFormat="1" ht="21" customHeight="1" x14ac:dyDescent="0.25">
      <c r="A121" s="607" t="s">
        <v>52</v>
      </c>
      <c r="B121" s="491" t="s">
        <v>70</v>
      </c>
      <c r="C121" s="479" t="s">
        <v>28</v>
      </c>
      <c r="D121" s="120" t="s">
        <v>7</v>
      </c>
      <c r="E121" s="74">
        <f t="shared" si="6"/>
        <v>1516.2</v>
      </c>
      <c r="F121" s="74">
        <f>F122+F123+F124+F125</f>
        <v>1516.2</v>
      </c>
      <c r="G121" s="74">
        <f>G122+G123+G124+G125</f>
        <v>0</v>
      </c>
      <c r="H121" s="75">
        <f>H122+H123+H124+H125</f>
        <v>0</v>
      </c>
    </row>
    <row r="122" spans="1:8" s="1" customFormat="1" ht="31.5" customHeight="1" x14ac:dyDescent="0.25">
      <c r="A122" s="608"/>
      <c r="B122" s="492"/>
      <c r="C122" s="480"/>
      <c r="D122" s="109" t="s">
        <v>8</v>
      </c>
      <c r="E122" s="76">
        <f t="shared" si="6"/>
        <v>0</v>
      </c>
      <c r="F122" s="76">
        <v>0</v>
      </c>
      <c r="G122" s="76">
        <v>0</v>
      </c>
      <c r="H122" s="77">
        <v>0</v>
      </c>
    </row>
    <row r="123" spans="1:8" s="1" customFormat="1" ht="28.5" x14ac:dyDescent="0.25">
      <c r="A123" s="608"/>
      <c r="B123" s="492"/>
      <c r="C123" s="480"/>
      <c r="D123" s="109" t="s">
        <v>9</v>
      </c>
      <c r="E123" s="76">
        <f t="shared" si="6"/>
        <v>30.3</v>
      </c>
      <c r="F123" s="76">
        <v>30.3</v>
      </c>
      <c r="G123" s="76">
        <v>0</v>
      </c>
      <c r="H123" s="77">
        <v>0</v>
      </c>
    </row>
    <row r="124" spans="1:8" s="1" customFormat="1" ht="28.5" x14ac:dyDescent="0.25">
      <c r="A124" s="608"/>
      <c r="B124" s="492"/>
      <c r="C124" s="480"/>
      <c r="D124" s="109" t="s">
        <v>10</v>
      </c>
      <c r="E124" s="76">
        <f t="shared" si="6"/>
        <v>1485.9</v>
      </c>
      <c r="F124" s="76">
        <v>1485.9</v>
      </c>
      <c r="G124" s="76">
        <v>0</v>
      </c>
      <c r="H124" s="77">
        <v>0</v>
      </c>
    </row>
    <row r="125" spans="1:8" s="1" customFormat="1" ht="29.25" thickBot="1" x14ac:dyDescent="0.3">
      <c r="A125" s="609"/>
      <c r="B125" s="493"/>
      <c r="C125" s="481"/>
      <c r="D125" s="112" t="s">
        <v>11</v>
      </c>
      <c r="E125" s="83">
        <f t="shared" si="6"/>
        <v>0</v>
      </c>
      <c r="F125" s="83">
        <v>0</v>
      </c>
      <c r="G125" s="83">
        <v>0</v>
      </c>
      <c r="H125" s="84">
        <v>0</v>
      </c>
    </row>
    <row r="126" spans="1:8" s="1" customFormat="1" ht="17.25" customHeight="1" x14ac:dyDescent="0.25">
      <c r="A126" s="607" t="s">
        <v>53</v>
      </c>
      <c r="B126" s="491" t="s">
        <v>71</v>
      </c>
      <c r="C126" s="479" t="s">
        <v>28</v>
      </c>
      <c r="D126" s="120" t="s">
        <v>7</v>
      </c>
      <c r="E126" s="272">
        <f t="shared" si="6"/>
        <v>19036.505440000001</v>
      </c>
      <c r="F126" s="272">
        <f>F127+F128+F129+F130</f>
        <v>7924.7</v>
      </c>
      <c r="G126" s="272">
        <f>G127+G128+G129+G130</f>
        <v>3130.1054399999998</v>
      </c>
      <c r="H126" s="273">
        <f>H127+H128+H129+H130</f>
        <v>7981.7</v>
      </c>
    </row>
    <row r="127" spans="1:8" s="1" customFormat="1" ht="27" customHeight="1" x14ac:dyDescent="0.25">
      <c r="A127" s="608"/>
      <c r="B127" s="492"/>
      <c r="C127" s="480"/>
      <c r="D127" s="109" t="s">
        <v>8</v>
      </c>
      <c r="E127" s="261">
        <f t="shared" si="6"/>
        <v>0</v>
      </c>
      <c r="F127" s="261">
        <v>0</v>
      </c>
      <c r="G127" s="261">
        <v>0</v>
      </c>
      <c r="H127" s="262">
        <v>0</v>
      </c>
    </row>
    <row r="128" spans="1:8" s="1" customFormat="1" ht="28.5" x14ac:dyDescent="0.25">
      <c r="A128" s="608"/>
      <c r="B128" s="492"/>
      <c r="C128" s="480"/>
      <c r="D128" s="109" t="s">
        <v>9</v>
      </c>
      <c r="E128" s="261">
        <f t="shared" si="6"/>
        <v>380.73010999999997</v>
      </c>
      <c r="F128" s="261">
        <v>158.494</v>
      </c>
      <c r="G128" s="261">
        <v>62.602110000000003</v>
      </c>
      <c r="H128" s="262">
        <v>159.63399999999999</v>
      </c>
    </row>
    <row r="129" spans="1:8" s="1" customFormat="1" ht="28.5" x14ac:dyDescent="0.25">
      <c r="A129" s="608"/>
      <c r="B129" s="492"/>
      <c r="C129" s="480"/>
      <c r="D129" s="109" t="s">
        <v>10</v>
      </c>
      <c r="E129" s="261">
        <f t="shared" si="6"/>
        <v>18655.77533</v>
      </c>
      <c r="F129" s="261">
        <v>7766.2060000000001</v>
      </c>
      <c r="G129" s="261">
        <v>3067.50333</v>
      </c>
      <c r="H129" s="262">
        <v>7822.0659999999998</v>
      </c>
    </row>
    <row r="130" spans="1:8" s="1" customFormat="1" ht="29.25" thickBot="1" x14ac:dyDescent="0.3">
      <c r="A130" s="609"/>
      <c r="B130" s="493"/>
      <c r="C130" s="481"/>
      <c r="D130" s="110" t="s">
        <v>11</v>
      </c>
      <c r="E130" s="264">
        <f t="shared" si="6"/>
        <v>0</v>
      </c>
      <c r="F130" s="264">
        <v>0</v>
      </c>
      <c r="G130" s="264">
        <v>0</v>
      </c>
      <c r="H130" s="265">
        <v>0</v>
      </c>
    </row>
    <row r="131" spans="1:8" s="1" customFormat="1" ht="20.25" customHeight="1" x14ac:dyDescent="0.25">
      <c r="A131" s="607" t="s">
        <v>54</v>
      </c>
      <c r="B131" s="491" t="s">
        <v>72</v>
      </c>
      <c r="C131" s="479" t="s">
        <v>28</v>
      </c>
      <c r="D131" s="120" t="s">
        <v>7</v>
      </c>
      <c r="E131" s="74">
        <f>F131+G131+H131</f>
        <v>1319.1</v>
      </c>
      <c r="F131" s="74">
        <f>F132+F133+F134+F135</f>
        <v>398</v>
      </c>
      <c r="G131" s="74">
        <f>G132+G133+G134+G135</f>
        <v>299.8</v>
      </c>
      <c r="H131" s="75">
        <f>H132+H133+H134+H135</f>
        <v>621.29999999999995</v>
      </c>
    </row>
    <row r="132" spans="1:8" s="1" customFormat="1" ht="28.5" customHeight="1" x14ac:dyDescent="0.25">
      <c r="A132" s="608"/>
      <c r="B132" s="492"/>
      <c r="C132" s="480"/>
      <c r="D132" s="109" t="s">
        <v>8</v>
      </c>
      <c r="E132" s="76">
        <f>F132+G132+H132</f>
        <v>0</v>
      </c>
      <c r="F132" s="76">
        <v>0</v>
      </c>
      <c r="G132" s="76">
        <v>0</v>
      </c>
      <c r="H132" s="77">
        <v>0</v>
      </c>
    </row>
    <row r="133" spans="1:8" s="1" customFormat="1" ht="28.5" x14ac:dyDescent="0.25">
      <c r="A133" s="608"/>
      <c r="B133" s="492"/>
      <c r="C133" s="480"/>
      <c r="D133" s="109" t="s">
        <v>9</v>
      </c>
      <c r="E133" s="76">
        <f>F133+G133+H133</f>
        <v>1319.1</v>
      </c>
      <c r="F133" s="76">
        <v>398</v>
      </c>
      <c r="G133" s="76">
        <v>299.8</v>
      </c>
      <c r="H133" s="77">
        <v>621.29999999999995</v>
      </c>
    </row>
    <row r="134" spans="1:8" s="1" customFormat="1" ht="28.5" x14ac:dyDescent="0.25">
      <c r="A134" s="608"/>
      <c r="B134" s="492"/>
      <c r="C134" s="480"/>
      <c r="D134" s="109" t="s">
        <v>10</v>
      </c>
      <c r="E134" s="76">
        <f>F134+G134+H134</f>
        <v>0</v>
      </c>
      <c r="F134" s="76">
        <v>0</v>
      </c>
      <c r="G134" s="76">
        <v>0</v>
      </c>
      <c r="H134" s="77">
        <v>0</v>
      </c>
    </row>
    <row r="135" spans="1:8" s="1" customFormat="1" ht="29.25" thickBot="1" x14ac:dyDescent="0.3">
      <c r="A135" s="609"/>
      <c r="B135" s="493"/>
      <c r="C135" s="481"/>
      <c r="D135" s="112" t="s">
        <v>11</v>
      </c>
      <c r="E135" s="83">
        <f>F135+G135+H135</f>
        <v>0</v>
      </c>
      <c r="F135" s="83">
        <v>0</v>
      </c>
      <c r="G135" s="83">
        <v>0</v>
      </c>
      <c r="H135" s="84">
        <v>0</v>
      </c>
    </row>
    <row r="136" spans="1:8" s="1" customFormat="1" ht="18.75" customHeight="1" x14ac:dyDescent="0.25">
      <c r="A136" s="601" t="s">
        <v>78</v>
      </c>
      <c r="B136" s="506" t="s">
        <v>76</v>
      </c>
      <c r="C136" s="509" t="s">
        <v>30</v>
      </c>
      <c r="D136" s="252" t="s">
        <v>7</v>
      </c>
      <c r="E136" s="99">
        <f>G136+H136+F136</f>
        <v>594.6</v>
      </c>
      <c r="F136" s="99">
        <f>F137+F138+F139+F140</f>
        <v>594.6</v>
      </c>
      <c r="G136" s="99">
        <f>G137+G138+G139+G140</f>
        <v>0</v>
      </c>
      <c r="H136" s="100">
        <f>H137+H138+H139+H140</f>
        <v>0</v>
      </c>
    </row>
    <row r="137" spans="1:8" s="1" customFormat="1" ht="26.25" customHeight="1" x14ac:dyDescent="0.25">
      <c r="A137" s="602"/>
      <c r="B137" s="507"/>
      <c r="C137" s="510"/>
      <c r="D137" s="253" t="s">
        <v>8</v>
      </c>
      <c r="E137" s="44">
        <f>G137+H137+F137</f>
        <v>297.3</v>
      </c>
      <c r="F137" s="45">
        <v>297.3</v>
      </c>
      <c r="G137" s="45">
        <v>0</v>
      </c>
      <c r="H137" s="46">
        <v>0</v>
      </c>
    </row>
    <row r="138" spans="1:8" s="1" customFormat="1" ht="27" customHeight="1" x14ac:dyDescent="0.25">
      <c r="A138" s="602"/>
      <c r="B138" s="507"/>
      <c r="C138" s="510"/>
      <c r="D138" s="253" t="s">
        <v>9</v>
      </c>
      <c r="E138" s="44">
        <f>G138+H138+F138</f>
        <v>297.3</v>
      </c>
      <c r="F138" s="45">
        <v>297.3</v>
      </c>
      <c r="G138" s="45">
        <v>0</v>
      </c>
      <c r="H138" s="46">
        <v>0</v>
      </c>
    </row>
    <row r="139" spans="1:8" s="1" customFormat="1" ht="27.75" customHeight="1" x14ac:dyDescent="0.25">
      <c r="A139" s="602"/>
      <c r="B139" s="507"/>
      <c r="C139" s="510"/>
      <c r="D139" s="253" t="s">
        <v>10</v>
      </c>
      <c r="E139" s="44">
        <f>G139+H139+F139</f>
        <v>0</v>
      </c>
      <c r="F139" s="45">
        <v>0</v>
      </c>
      <c r="G139" s="45">
        <v>0</v>
      </c>
      <c r="H139" s="46">
        <v>0</v>
      </c>
    </row>
    <row r="140" spans="1:8" s="1" customFormat="1" ht="27.75" customHeight="1" thickBot="1" x14ac:dyDescent="0.3">
      <c r="A140" s="603"/>
      <c r="B140" s="508"/>
      <c r="C140" s="511"/>
      <c r="D140" s="254" t="s">
        <v>11</v>
      </c>
      <c r="E140" s="54">
        <f>G140+H140+F140</f>
        <v>0</v>
      </c>
      <c r="F140" s="50">
        <v>0</v>
      </c>
      <c r="G140" s="50">
        <v>0</v>
      </c>
      <c r="H140" s="51">
        <v>0</v>
      </c>
    </row>
    <row r="141" spans="1:8" s="1" customFormat="1" ht="21.75" customHeight="1" x14ac:dyDescent="0.25">
      <c r="A141" s="470" t="s">
        <v>31</v>
      </c>
      <c r="B141" s="485" t="s">
        <v>32</v>
      </c>
      <c r="C141" s="467" t="s">
        <v>27</v>
      </c>
      <c r="D141" s="251" t="s">
        <v>7</v>
      </c>
      <c r="E141" s="73">
        <f>E142+E143+E144+E145</f>
        <v>18378.399999999998</v>
      </c>
      <c r="F141" s="73">
        <f>F142+F143+F144+F145</f>
        <v>7386.7999999999993</v>
      </c>
      <c r="G141" s="73">
        <f>G142+G143+G144+G145</f>
        <v>5203.3999999999996</v>
      </c>
      <c r="H141" s="119">
        <f>H142+H143+H144+H145</f>
        <v>5788.2</v>
      </c>
    </row>
    <row r="142" spans="1:8" s="1" customFormat="1" ht="28.5" x14ac:dyDescent="0.25">
      <c r="A142" s="471"/>
      <c r="B142" s="486"/>
      <c r="C142" s="468"/>
      <c r="D142" s="109" t="s">
        <v>8</v>
      </c>
      <c r="E142" s="76">
        <f t="shared" ref="E142:H145" si="7">E147+E152+E157+E162</f>
        <v>16819.8</v>
      </c>
      <c r="F142" s="76">
        <f t="shared" si="7"/>
        <v>5828.2</v>
      </c>
      <c r="G142" s="76">
        <f t="shared" si="7"/>
        <v>5203.3999999999996</v>
      </c>
      <c r="H142" s="77">
        <f t="shared" si="7"/>
        <v>5788.2</v>
      </c>
    </row>
    <row r="143" spans="1:8" s="1" customFormat="1" ht="28.5" x14ac:dyDescent="0.25">
      <c r="A143" s="471"/>
      <c r="B143" s="486"/>
      <c r="C143" s="468"/>
      <c r="D143" s="109" t="s">
        <v>9</v>
      </c>
      <c r="E143" s="76">
        <f t="shared" si="7"/>
        <v>1558.6</v>
      </c>
      <c r="F143" s="76">
        <f t="shared" si="7"/>
        <v>1558.6</v>
      </c>
      <c r="G143" s="76">
        <f t="shared" si="7"/>
        <v>0</v>
      </c>
      <c r="H143" s="77">
        <f t="shared" si="7"/>
        <v>0</v>
      </c>
    </row>
    <row r="144" spans="1:8" s="1" customFormat="1" ht="28.5" x14ac:dyDescent="0.25">
      <c r="A144" s="471"/>
      <c r="B144" s="486"/>
      <c r="C144" s="468"/>
      <c r="D144" s="109" t="s">
        <v>10</v>
      </c>
      <c r="E144" s="76">
        <f t="shared" si="7"/>
        <v>0</v>
      </c>
      <c r="F144" s="76">
        <f t="shared" si="7"/>
        <v>0</v>
      </c>
      <c r="G144" s="76">
        <f t="shared" si="7"/>
        <v>0</v>
      </c>
      <c r="H144" s="77">
        <f t="shared" si="7"/>
        <v>0</v>
      </c>
    </row>
    <row r="145" spans="1:8" s="1" customFormat="1" ht="31.5" customHeight="1" thickBot="1" x14ac:dyDescent="0.3">
      <c r="A145" s="472"/>
      <c r="B145" s="487"/>
      <c r="C145" s="469"/>
      <c r="D145" s="110" t="s">
        <v>11</v>
      </c>
      <c r="E145" s="76">
        <f>F145+G145+H145</f>
        <v>0</v>
      </c>
      <c r="F145" s="82">
        <f t="shared" si="7"/>
        <v>0</v>
      </c>
      <c r="G145" s="82">
        <v>0</v>
      </c>
      <c r="H145" s="118">
        <f t="shared" si="7"/>
        <v>0</v>
      </c>
    </row>
    <row r="146" spans="1:8" s="1" customFormat="1" ht="20.25" customHeight="1" x14ac:dyDescent="0.25">
      <c r="A146" s="604" t="s">
        <v>24</v>
      </c>
      <c r="B146" s="497" t="s">
        <v>73</v>
      </c>
      <c r="C146" s="500" t="s">
        <v>30</v>
      </c>
      <c r="D146" s="274" t="s">
        <v>7</v>
      </c>
      <c r="E146" s="98">
        <f t="shared" ref="E146:E155" si="8">F146+G146+H146</f>
        <v>13170</v>
      </c>
      <c r="F146" s="99">
        <f>F147+F148+F149+F150</f>
        <v>4540</v>
      </c>
      <c r="G146" s="99">
        <f>G147+G148+G149+G150</f>
        <v>4022.6</v>
      </c>
      <c r="H146" s="100">
        <f>H147+H148+H149+H150</f>
        <v>4607.3999999999996</v>
      </c>
    </row>
    <row r="147" spans="1:8" s="1" customFormat="1" ht="28.5" x14ac:dyDescent="0.25">
      <c r="A147" s="605"/>
      <c r="B147" s="498"/>
      <c r="C147" s="501"/>
      <c r="D147" s="115" t="s">
        <v>8</v>
      </c>
      <c r="E147" s="101">
        <f t="shared" si="8"/>
        <v>13170</v>
      </c>
      <c r="F147" s="101">
        <f>4612+35.4-107.4</f>
        <v>4540</v>
      </c>
      <c r="G147" s="101">
        <v>4022.6</v>
      </c>
      <c r="H147" s="102">
        <v>4607.3999999999996</v>
      </c>
    </row>
    <row r="148" spans="1:8" s="1" customFormat="1" ht="28.5" x14ac:dyDescent="0.25">
      <c r="A148" s="605"/>
      <c r="B148" s="498"/>
      <c r="C148" s="501"/>
      <c r="D148" s="115" t="s">
        <v>9</v>
      </c>
      <c r="E148" s="101">
        <f t="shared" si="8"/>
        <v>0</v>
      </c>
      <c r="F148" s="101">
        <v>0</v>
      </c>
      <c r="G148" s="101">
        <v>0</v>
      </c>
      <c r="H148" s="102">
        <v>0</v>
      </c>
    </row>
    <row r="149" spans="1:8" s="1" customFormat="1" ht="30" customHeight="1" x14ac:dyDescent="0.25">
      <c r="A149" s="605"/>
      <c r="B149" s="498"/>
      <c r="C149" s="501"/>
      <c r="D149" s="115" t="s">
        <v>10</v>
      </c>
      <c r="E149" s="101">
        <f t="shared" si="8"/>
        <v>0</v>
      </c>
      <c r="F149" s="101">
        <v>0</v>
      </c>
      <c r="G149" s="101">
        <v>0</v>
      </c>
      <c r="H149" s="102">
        <v>0</v>
      </c>
    </row>
    <row r="150" spans="1:8" s="1" customFormat="1" ht="30" customHeight="1" thickBot="1" x14ac:dyDescent="0.3">
      <c r="A150" s="606"/>
      <c r="B150" s="499"/>
      <c r="C150" s="502"/>
      <c r="D150" s="116" t="s">
        <v>11</v>
      </c>
      <c r="E150" s="103">
        <f t="shared" si="8"/>
        <v>0</v>
      </c>
      <c r="F150" s="104">
        <v>0</v>
      </c>
      <c r="G150" s="104">
        <v>0</v>
      </c>
      <c r="H150" s="105">
        <v>0</v>
      </c>
    </row>
    <row r="151" spans="1:8" s="1" customFormat="1" ht="17.25" customHeight="1" x14ac:dyDescent="0.25">
      <c r="A151" s="604" t="s">
        <v>47</v>
      </c>
      <c r="B151" s="497" t="s">
        <v>74</v>
      </c>
      <c r="C151" s="500" t="s">
        <v>30</v>
      </c>
      <c r="D151" s="274" t="s">
        <v>7</v>
      </c>
      <c r="E151" s="98">
        <f t="shared" si="8"/>
        <v>1179</v>
      </c>
      <c r="F151" s="99">
        <f>F152+F153+F154+F155</f>
        <v>1179</v>
      </c>
      <c r="G151" s="99">
        <f>G152+G153+G154+G155</f>
        <v>0</v>
      </c>
      <c r="H151" s="100">
        <f>H152+H153+H154+H155</f>
        <v>0</v>
      </c>
    </row>
    <row r="152" spans="1:8" s="1" customFormat="1" ht="28.5" x14ac:dyDescent="0.25">
      <c r="A152" s="605"/>
      <c r="B152" s="498"/>
      <c r="C152" s="501"/>
      <c r="D152" s="115" t="s">
        <v>8</v>
      </c>
      <c r="E152" s="101">
        <f t="shared" si="8"/>
        <v>35.4</v>
      </c>
      <c r="F152" s="101">
        <v>35.4</v>
      </c>
      <c r="G152" s="101">
        <v>0</v>
      </c>
      <c r="H152" s="102">
        <v>0</v>
      </c>
    </row>
    <row r="153" spans="1:8" s="1" customFormat="1" ht="28.5" x14ac:dyDescent="0.25">
      <c r="A153" s="605"/>
      <c r="B153" s="498"/>
      <c r="C153" s="501"/>
      <c r="D153" s="115" t="s">
        <v>9</v>
      </c>
      <c r="E153" s="101">
        <f t="shared" si="8"/>
        <v>1143.5999999999999</v>
      </c>
      <c r="F153" s="101">
        <v>1143.5999999999999</v>
      </c>
      <c r="G153" s="101">
        <v>0</v>
      </c>
      <c r="H153" s="102">
        <v>0</v>
      </c>
    </row>
    <row r="154" spans="1:8" s="1" customFormat="1" ht="30" customHeight="1" x14ac:dyDescent="0.25">
      <c r="A154" s="605"/>
      <c r="B154" s="498"/>
      <c r="C154" s="501"/>
      <c r="D154" s="115" t="s">
        <v>10</v>
      </c>
      <c r="E154" s="101">
        <f t="shared" si="8"/>
        <v>0</v>
      </c>
      <c r="F154" s="101">
        <v>0</v>
      </c>
      <c r="G154" s="101">
        <v>0</v>
      </c>
      <c r="H154" s="102">
        <v>0</v>
      </c>
    </row>
    <row r="155" spans="1:8" s="1" customFormat="1" ht="30" customHeight="1" thickBot="1" x14ac:dyDescent="0.3">
      <c r="A155" s="606"/>
      <c r="B155" s="499"/>
      <c r="C155" s="502"/>
      <c r="D155" s="116" t="s">
        <v>11</v>
      </c>
      <c r="E155" s="103">
        <f t="shared" si="8"/>
        <v>0</v>
      </c>
      <c r="F155" s="104">
        <v>0</v>
      </c>
      <c r="G155" s="104">
        <v>0</v>
      </c>
      <c r="H155" s="105">
        <v>0</v>
      </c>
    </row>
    <row r="156" spans="1:8" s="1" customFormat="1" ht="20.25" customHeight="1" x14ac:dyDescent="0.25">
      <c r="A156" s="601" t="s">
        <v>48</v>
      </c>
      <c r="B156" s="506" t="s">
        <v>75</v>
      </c>
      <c r="C156" s="509" t="s">
        <v>30</v>
      </c>
      <c r="D156" s="275" t="s">
        <v>7</v>
      </c>
      <c r="E156" s="103">
        <f t="shared" ref="E156:E165" si="9">G156+H156+F156</f>
        <v>3542.3999999999996</v>
      </c>
      <c r="F156" s="103">
        <f>F157+F158+F159+F160</f>
        <v>1180.8</v>
      </c>
      <c r="G156" s="103">
        <f>G157+G158+G159+G160</f>
        <v>1180.8</v>
      </c>
      <c r="H156" s="106">
        <f>H157+H158+H159+H160</f>
        <v>1180.8</v>
      </c>
    </row>
    <row r="157" spans="1:8" s="1" customFormat="1" ht="28.5" x14ac:dyDescent="0.25">
      <c r="A157" s="602"/>
      <c r="B157" s="507"/>
      <c r="C157" s="510"/>
      <c r="D157" s="115" t="s">
        <v>8</v>
      </c>
      <c r="E157" s="101">
        <f t="shared" si="9"/>
        <v>3542.3999999999996</v>
      </c>
      <c r="F157" s="101">
        <v>1180.8</v>
      </c>
      <c r="G157" s="101">
        <v>1180.8</v>
      </c>
      <c r="H157" s="102">
        <v>1180.8</v>
      </c>
    </row>
    <row r="158" spans="1:8" s="1" customFormat="1" ht="28.5" x14ac:dyDescent="0.25">
      <c r="A158" s="602"/>
      <c r="B158" s="507"/>
      <c r="C158" s="510"/>
      <c r="D158" s="115" t="s">
        <v>9</v>
      </c>
      <c r="E158" s="101">
        <f t="shared" si="9"/>
        <v>0</v>
      </c>
      <c r="F158" s="101">
        <v>0</v>
      </c>
      <c r="G158" s="101">
        <v>0</v>
      </c>
      <c r="H158" s="102">
        <v>0</v>
      </c>
    </row>
    <row r="159" spans="1:8" s="1" customFormat="1" ht="30.75" customHeight="1" x14ac:dyDescent="0.25">
      <c r="A159" s="602"/>
      <c r="B159" s="507"/>
      <c r="C159" s="510"/>
      <c r="D159" s="115" t="s">
        <v>10</v>
      </c>
      <c r="E159" s="101">
        <f t="shared" si="9"/>
        <v>0</v>
      </c>
      <c r="F159" s="101">
        <v>0</v>
      </c>
      <c r="G159" s="101">
        <v>0</v>
      </c>
      <c r="H159" s="102">
        <v>0</v>
      </c>
    </row>
    <row r="160" spans="1:8" s="1" customFormat="1" ht="28.5" customHeight="1" thickBot="1" x14ac:dyDescent="0.3">
      <c r="A160" s="603"/>
      <c r="B160" s="508"/>
      <c r="C160" s="511"/>
      <c r="D160" s="116" t="s">
        <v>11</v>
      </c>
      <c r="E160" s="104">
        <f t="shared" si="9"/>
        <v>0</v>
      </c>
      <c r="F160" s="104">
        <v>0</v>
      </c>
      <c r="G160" s="104">
        <v>0</v>
      </c>
      <c r="H160" s="105">
        <v>0</v>
      </c>
    </row>
    <row r="161" spans="1:8" s="1" customFormat="1" ht="18.75" customHeight="1" x14ac:dyDescent="0.25">
      <c r="A161" s="601" t="s">
        <v>49</v>
      </c>
      <c r="B161" s="506" t="s">
        <v>76</v>
      </c>
      <c r="C161" s="509" t="s">
        <v>30</v>
      </c>
      <c r="D161" s="276" t="s">
        <v>7</v>
      </c>
      <c r="E161" s="103">
        <f t="shared" si="9"/>
        <v>487</v>
      </c>
      <c r="F161" s="103">
        <f>F162+F163+F164+F165</f>
        <v>487</v>
      </c>
      <c r="G161" s="103">
        <f>G162+G163+G164+G165</f>
        <v>0</v>
      </c>
      <c r="H161" s="106">
        <f>H162+H163+H164+H165</f>
        <v>0</v>
      </c>
    </row>
    <row r="162" spans="1:8" s="1" customFormat="1" ht="26.25" customHeight="1" x14ac:dyDescent="0.25">
      <c r="A162" s="602"/>
      <c r="B162" s="507"/>
      <c r="C162" s="510"/>
      <c r="D162" s="253" t="s">
        <v>8</v>
      </c>
      <c r="E162" s="44">
        <f t="shared" si="9"/>
        <v>72</v>
      </c>
      <c r="F162" s="45">
        <v>72</v>
      </c>
      <c r="G162" s="45">
        <v>0</v>
      </c>
      <c r="H162" s="46">
        <v>0</v>
      </c>
    </row>
    <row r="163" spans="1:8" s="1" customFormat="1" ht="27" customHeight="1" x14ac:dyDescent="0.25">
      <c r="A163" s="602"/>
      <c r="B163" s="507"/>
      <c r="C163" s="510"/>
      <c r="D163" s="253" t="s">
        <v>9</v>
      </c>
      <c r="E163" s="44">
        <f t="shared" si="9"/>
        <v>415</v>
      </c>
      <c r="F163" s="45">
        <v>415</v>
      </c>
      <c r="G163" s="45">
        <v>0</v>
      </c>
      <c r="H163" s="46">
        <v>0</v>
      </c>
    </row>
    <row r="164" spans="1:8" s="1" customFormat="1" ht="27.75" customHeight="1" x14ac:dyDescent="0.25">
      <c r="A164" s="602"/>
      <c r="B164" s="507"/>
      <c r="C164" s="510"/>
      <c r="D164" s="253" t="s">
        <v>10</v>
      </c>
      <c r="E164" s="44">
        <f t="shared" si="9"/>
        <v>0</v>
      </c>
      <c r="F164" s="45">
        <v>0</v>
      </c>
      <c r="G164" s="45">
        <v>0</v>
      </c>
      <c r="H164" s="46">
        <v>0</v>
      </c>
    </row>
    <row r="165" spans="1:8" s="1" customFormat="1" ht="27.75" customHeight="1" thickBot="1" x14ac:dyDescent="0.3">
      <c r="A165" s="603"/>
      <c r="B165" s="508"/>
      <c r="C165" s="511"/>
      <c r="D165" s="254" t="s">
        <v>11</v>
      </c>
      <c r="E165" s="54">
        <f t="shared" si="9"/>
        <v>0</v>
      </c>
      <c r="F165" s="50">
        <v>0</v>
      </c>
      <c r="G165" s="50">
        <v>0</v>
      </c>
      <c r="H165" s="51">
        <v>0</v>
      </c>
    </row>
    <row r="166" spans="1:8" s="1" customFormat="1" ht="27.75" customHeight="1" x14ac:dyDescent="0.25">
      <c r="A166" s="57"/>
      <c r="D166" s="122"/>
    </row>
    <row r="167" spans="1:8" s="1" customFormat="1" ht="27.75" customHeight="1" x14ac:dyDescent="0.25">
      <c r="A167" s="57"/>
      <c r="D167" s="122"/>
    </row>
    <row r="168" spans="1:8" s="1" customFormat="1" ht="27.75" customHeight="1" x14ac:dyDescent="0.25">
      <c r="A168" s="57"/>
      <c r="D168" s="122"/>
    </row>
    <row r="169" spans="1:8" s="1" customFormat="1" ht="27.75" customHeight="1" x14ac:dyDescent="0.25">
      <c r="A169" s="57"/>
      <c r="D169" s="122"/>
    </row>
    <row r="170" spans="1:8" s="1" customFormat="1" ht="27.75" customHeight="1" x14ac:dyDescent="0.25">
      <c r="A170" s="57"/>
      <c r="D170" s="122"/>
    </row>
    <row r="171" spans="1:8" s="1" customFormat="1" ht="27.75" customHeight="1" x14ac:dyDescent="0.25">
      <c r="A171" s="57"/>
      <c r="D171" s="122"/>
    </row>
    <row r="172" spans="1:8" s="1" customFormat="1" x14ac:dyDescent="0.25">
      <c r="A172" s="57"/>
      <c r="D172" s="122"/>
    </row>
    <row r="173" spans="1:8" s="1" customFormat="1" x14ac:dyDescent="0.25">
      <c r="A173" s="57"/>
      <c r="D173" s="122"/>
    </row>
    <row r="174" spans="1:8" s="1" customFormat="1" x14ac:dyDescent="0.25">
      <c r="A174" s="57"/>
      <c r="D174" s="122"/>
    </row>
    <row r="175" spans="1:8" s="1" customFormat="1" x14ac:dyDescent="0.25">
      <c r="A175" s="57"/>
      <c r="D175" s="122"/>
    </row>
    <row r="176" spans="1:8" s="1" customFormat="1" x14ac:dyDescent="0.25">
      <c r="A176" s="57"/>
      <c r="D176" s="122"/>
    </row>
    <row r="177" spans="1:4" s="1" customFormat="1" x14ac:dyDescent="0.25">
      <c r="A177" s="57"/>
      <c r="D177" s="122"/>
    </row>
    <row r="178" spans="1:4" s="1" customFormat="1" x14ac:dyDescent="0.25">
      <c r="A178" s="57"/>
      <c r="D178" s="122"/>
    </row>
    <row r="179" spans="1:4" s="1" customFormat="1" x14ac:dyDescent="0.25">
      <c r="A179" s="57"/>
      <c r="D179" s="122"/>
    </row>
    <row r="180" spans="1:4" s="1" customFormat="1" x14ac:dyDescent="0.25">
      <c r="A180" s="57"/>
      <c r="D180" s="122"/>
    </row>
    <row r="181" spans="1:4" s="1" customFormat="1" x14ac:dyDescent="0.25">
      <c r="A181" s="57"/>
      <c r="D181" s="122"/>
    </row>
    <row r="182" spans="1:4" s="1" customFormat="1" x14ac:dyDescent="0.25">
      <c r="A182" s="57"/>
      <c r="D182" s="122"/>
    </row>
    <row r="183" spans="1:4" s="1" customFormat="1" x14ac:dyDescent="0.25">
      <c r="A183" s="57"/>
      <c r="D183" s="122"/>
    </row>
    <row r="184" spans="1:4" s="1" customFormat="1" x14ac:dyDescent="0.25">
      <c r="A184" s="57"/>
      <c r="D184" s="122"/>
    </row>
    <row r="185" spans="1:4" s="1" customFormat="1" x14ac:dyDescent="0.25">
      <c r="A185" s="57"/>
      <c r="D185" s="122"/>
    </row>
    <row r="186" spans="1:4" s="1" customFormat="1" x14ac:dyDescent="0.25">
      <c r="A186" s="57"/>
      <c r="D186" s="122"/>
    </row>
    <row r="187" spans="1:4" s="1" customFormat="1" x14ac:dyDescent="0.25">
      <c r="A187" s="57"/>
      <c r="D187" s="122"/>
    </row>
    <row r="188" spans="1:4" s="1" customFormat="1" x14ac:dyDescent="0.25">
      <c r="A188" s="57"/>
      <c r="D188" s="122"/>
    </row>
    <row r="189" spans="1:4" s="1" customFormat="1" x14ac:dyDescent="0.25">
      <c r="A189" s="57"/>
      <c r="D189" s="122"/>
    </row>
    <row r="190" spans="1:4" s="1" customFormat="1" x14ac:dyDescent="0.25">
      <c r="A190" s="57"/>
      <c r="D190" s="122"/>
    </row>
    <row r="191" spans="1:4" s="1" customFormat="1" x14ac:dyDescent="0.25">
      <c r="A191" s="57"/>
      <c r="D191" s="122"/>
    </row>
    <row r="192" spans="1:4" s="1" customFormat="1" x14ac:dyDescent="0.25">
      <c r="A192" s="57"/>
      <c r="D192" s="122"/>
    </row>
    <row r="193" spans="1:4" s="1" customFormat="1" x14ac:dyDescent="0.25">
      <c r="A193" s="57"/>
      <c r="D193" s="122"/>
    </row>
    <row r="194" spans="1:4" s="1" customFormat="1" x14ac:dyDescent="0.25">
      <c r="A194" s="57"/>
      <c r="D194" s="122"/>
    </row>
    <row r="195" spans="1:4" s="1" customFormat="1" x14ac:dyDescent="0.25">
      <c r="A195" s="57"/>
      <c r="D195" s="122"/>
    </row>
    <row r="196" spans="1:4" s="1" customFormat="1" x14ac:dyDescent="0.25">
      <c r="A196" s="57"/>
      <c r="D196" s="122"/>
    </row>
    <row r="197" spans="1:4" s="1" customFormat="1" x14ac:dyDescent="0.25">
      <c r="A197" s="57"/>
      <c r="D197" s="122"/>
    </row>
    <row r="198" spans="1:4" s="1" customFormat="1" x14ac:dyDescent="0.25">
      <c r="A198" s="57"/>
      <c r="D198" s="122"/>
    </row>
    <row r="199" spans="1:4" s="1" customFormat="1" x14ac:dyDescent="0.25">
      <c r="A199" s="57"/>
      <c r="D199" s="122"/>
    </row>
    <row r="200" spans="1:4" s="1" customFormat="1" x14ac:dyDescent="0.25">
      <c r="A200" s="57"/>
      <c r="D200" s="122"/>
    </row>
    <row r="201" spans="1:4" s="1" customFormat="1" x14ac:dyDescent="0.25">
      <c r="A201" s="57"/>
      <c r="D201" s="122"/>
    </row>
    <row r="202" spans="1:4" s="1" customFormat="1" x14ac:dyDescent="0.25">
      <c r="A202" s="57"/>
      <c r="D202" s="122"/>
    </row>
    <row r="203" spans="1:4" s="1" customFormat="1" x14ac:dyDescent="0.25">
      <c r="A203" s="57"/>
      <c r="D203" s="122"/>
    </row>
    <row r="204" spans="1:4" s="1" customFormat="1" x14ac:dyDescent="0.25">
      <c r="A204" s="57"/>
      <c r="D204" s="122"/>
    </row>
    <row r="205" spans="1:4" s="1" customFormat="1" x14ac:dyDescent="0.25">
      <c r="A205" s="57"/>
      <c r="D205" s="122"/>
    </row>
    <row r="206" spans="1:4" s="1" customFormat="1" x14ac:dyDescent="0.25">
      <c r="A206" s="57"/>
      <c r="D206" s="122"/>
    </row>
    <row r="207" spans="1:4" s="1" customFormat="1" x14ac:dyDescent="0.25">
      <c r="A207" s="57"/>
      <c r="D207" s="122"/>
    </row>
    <row r="208" spans="1:4" s="1" customFormat="1" x14ac:dyDescent="0.25">
      <c r="A208" s="57"/>
      <c r="D208" s="122"/>
    </row>
    <row r="209" spans="1:4" s="1" customFormat="1" x14ac:dyDescent="0.25">
      <c r="A209" s="57"/>
      <c r="D209" s="122"/>
    </row>
    <row r="210" spans="1:4" s="1" customFormat="1" x14ac:dyDescent="0.25">
      <c r="A210" s="57"/>
      <c r="D210" s="122"/>
    </row>
    <row r="211" spans="1:4" s="1" customFormat="1" x14ac:dyDescent="0.25">
      <c r="A211" s="57"/>
      <c r="D211" s="122"/>
    </row>
    <row r="212" spans="1:4" s="1" customFormat="1" x14ac:dyDescent="0.25">
      <c r="A212" s="57"/>
      <c r="D212" s="122"/>
    </row>
    <row r="213" spans="1:4" s="1" customFormat="1" x14ac:dyDescent="0.25">
      <c r="A213" s="57"/>
      <c r="D213" s="122"/>
    </row>
    <row r="214" spans="1:4" s="1" customFormat="1" x14ac:dyDescent="0.25">
      <c r="A214" s="57"/>
      <c r="D214" s="122"/>
    </row>
    <row r="215" spans="1:4" s="1" customFormat="1" x14ac:dyDescent="0.25">
      <c r="A215" s="57"/>
      <c r="D215" s="122"/>
    </row>
    <row r="216" spans="1:4" s="1" customFormat="1" x14ac:dyDescent="0.25">
      <c r="A216" s="57"/>
      <c r="D216" s="122"/>
    </row>
    <row r="217" spans="1:4" s="1" customFormat="1" x14ac:dyDescent="0.25">
      <c r="A217" s="57"/>
      <c r="D217" s="122"/>
    </row>
    <row r="218" spans="1:4" s="1" customFormat="1" x14ac:dyDescent="0.25">
      <c r="A218" s="57"/>
      <c r="D218" s="122"/>
    </row>
    <row r="219" spans="1:4" s="1" customFormat="1" x14ac:dyDescent="0.25">
      <c r="A219" s="57"/>
      <c r="D219" s="122"/>
    </row>
    <row r="220" spans="1:4" s="1" customFormat="1" x14ac:dyDescent="0.25">
      <c r="A220" s="57"/>
      <c r="D220" s="122"/>
    </row>
    <row r="221" spans="1:4" s="1" customFormat="1" x14ac:dyDescent="0.25">
      <c r="A221" s="57"/>
      <c r="D221" s="122"/>
    </row>
    <row r="222" spans="1:4" s="1" customFormat="1" x14ac:dyDescent="0.25">
      <c r="A222" s="57"/>
      <c r="D222" s="122"/>
    </row>
    <row r="223" spans="1:4" s="1" customFormat="1" x14ac:dyDescent="0.25">
      <c r="A223" s="57"/>
      <c r="D223" s="122"/>
    </row>
    <row r="224" spans="1:4" s="1" customFormat="1" x14ac:dyDescent="0.25">
      <c r="A224" s="57"/>
      <c r="D224" s="122"/>
    </row>
    <row r="225" spans="1:4" s="1" customFormat="1" x14ac:dyDescent="0.25">
      <c r="A225" s="57"/>
      <c r="D225" s="122"/>
    </row>
    <row r="226" spans="1:4" s="1" customFormat="1" x14ac:dyDescent="0.25">
      <c r="A226" s="57"/>
      <c r="D226" s="122"/>
    </row>
    <row r="227" spans="1:4" s="1" customFormat="1" x14ac:dyDescent="0.25">
      <c r="A227" s="57"/>
      <c r="D227" s="122"/>
    </row>
    <row r="228" spans="1:4" s="1" customFormat="1" x14ac:dyDescent="0.25">
      <c r="A228" s="57"/>
      <c r="D228" s="122"/>
    </row>
    <row r="229" spans="1:4" s="1" customFormat="1" x14ac:dyDescent="0.25">
      <c r="A229" s="57"/>
      <c r="D229" s="122"/>
    </row>
    <row r="230" spans="1:4" s="1" customFormat="1" x14ac:dyDescent="0.25">
      <c r="A230" s="57"/>
      <c r="D230" s="122"/>
    </row>
    <row r="231" spans="1:4" s="1" customFormat="1" x14ac:dyDescent="0.25">
      <c r="A231" s="57"/>
      <c r="D231" s="122"/>
    </row>
    <row r="232" spans="1:4" s="1" customFormat="1" x14ac:dyDescent="0.25">
      <c r="A232" s="57"/>
      <c r="D232" s="122"/>
    </row>
    <row r="233" spans="1:4" s="1" customFormat="1" x14ac:dyDescent="0.25">
      <c r="A233" s="57"/>
      <c r="D233" s="122"/>
    </row>
    <row r="234" spans="1:4" s="1" customFormat="1" x14ac:dyDescent="0.25">
      <c r="A234" s="57"/>
      <c r="D234" s="122"/>
    </row>
    <row r="235" spans="1:4" s="1" customFormat="1" x14ac:dyDescent="0.25">
      <c r="A235" s="57"/>
      <c r="D235" s="122"/>
    </row>
    <row r="236" spans="1:4" s="1" customFormat="1" x14ac:dyDescent="0.25">
      <c r="A236" s="57"/>
      <c r="D236" s="122"/>
    </row>
    <row r="237" spans="1:4" s="1" customFormat="1" x14ac:dyDescent="0.25">
      <c r="A237" s="57"/>
      <c r="D237" s="122"/>
    </row>
    <row r="238" spans="1:4" s="1" customFormat="1" x14ac:dyDescent="0.25">
      <c r="A238" s="57"/>
      <c r="D238" s="122"/>
    </row>
    <row r="239" spans="1:4" s="1" customFormat="1" x14ac:dyDescent="0.25">
      <c r="A239" s="57"/>
      <c r="D239" s="122"/>
    </row>
    <row r="240" spans="1:4" s="1" customFormat="1" x14ac:dyDescent="0.25">
      <c r="A240" s="57"/>
      <c r="D240" s="122"/>
    </row>
    <row r="241" spans="1:4" s="1" customFormat="1" x14ac:dyDescent="0.25">
      <c r="A241" s="57"/>
      <c r="D241" s="122"/>
    </row>
    <row r="242" spans="1:4" s="1" customFormat="1" x14ac:dyDescent="0.25">
      <c r="A242" s="57"/>
      <c r="D242" s="122"/>
    </row>
    <row r="243" spans="1:4" s="1" customFormat="1" x14ac:dyDescent="0.25">
      <c r="A243" s="57"/>
      <c r="D243" s="122"/>
    </row>
    <row r="244" spans="1:4" s="1" customFormat="1" x14ac:dyDescent="0.25">
      <c r="A244" s="57"/>
      <c r="D244" s="122"/>
    </row>
    <row r="245" spans="1:4" s="1" customFormat="1" x14ac:dyDescent="0.25">
      <c r="A245" s="57"/>
      <c r="D245" s="122"/>
    </row>
    <row r="246" spans="1:4" s="1" customFormat="1" x14ac:dyDescent="0.25">
      <c r="A246" s="57"/>
      <c r="D246" s="122"/>
    </row>
    <row r="247" spans="1:4" s="1" customFormat="1" x14ac:dyDescent="0.25">
      <c r="A247" s="57"/>
      <c r="D247" s="122"/>
    </row>
    <row r="248" spans="1:4" s="1" customFormat="1" x14ac:dyDescent="0.25">
      <c r="A248" s="57"/>
      <c r="D248" s="122"/>
    </row>
    <row r="249" spans="1:4" s="1" customFormat="1" x14ac:dyDescent="0.25">
      <c r="A249" s="57"/>
      <c r="D249" s="122"/>
    </row>
    <row r="250" spans="1:4" s="1" customFormat="1" x14ac:dyDescent="0.25">
      <c r="A250" s="57"/>
      <c r="D250" s="122"/>
    </row>
    <row r="251" spans="1:4" s="1" customFormat="1" x14ac:dyDescent="0.25">
      <c r="A251" s="57"/>
      <c r="D251" s="122"/>
    </row>
    <row r="252" spans="1:4" s="1" customFormat="1" x14ac:dyDescent="0.25">
      <c r="A252" s="57"/>
      <c r="D252" s="122"/>
    </row>
    <row r="253" spans="1:4" s="1" customFormat="1" x14ac:dyDescent="0.25">
      <c r="A253" s="57"/>
      <c r="D253" s="122"/>
    </row>
    <row r="254" spans="1:4" s="1" customFormat="1" x14ac:dyDescent="0.25">
      <c r="A254" s="57"/>
      <c r="D254" s="122"/>
    </row>
    <row r="255" spans="1:4" s="1" customFormat="1" x14ac:dyDescent="0.25">
      <c r="A255" s="57"/>
      <c r="D255" s="122"/>
    </row>
    <row r="256" spans="1:4" s="1" customFormat="1" x14ac:dyDescent="0.25">
      <c r="A256" s="57"/>
      <c r="D256" s="122"/>
    </row>
    <row r="257" spans="1:4" s="1" customFormat="1" x14ac:dyDescent="0.25">
      <c r="A257" s="57"/>
      <c r="D257" s="122"/>
    </row>
    <row r="258" spans="1:4" s="1" customFormat="1" x14ac:dyDescent="0.25">
      <c r="A258" s="57"/>
      <c r="D258" s="122"/>
    </row>
    <row r="259" spans="1:4" s="1" customFormat="1" x14ac:dyDescent="0.25">
      <c r="A259" s="57"/>
      <c r="D259" s="122"/>
    </row>
    <row r="260" spans="1:4" s="1" customFormat="1" x14ac:dyDescent="0.25">
      <c r="A260" s="57"/>
      <c r="D260" s="122"/>
    </row>
    <row r="261" spans="1:4" s="1" customFormat="1" x14ac:dyDescent="0.25">
      <c r="A261" s="57"/>
      <c r="D261" s="122"/>
    </row>
    <row r="262" spans="1:4" s="1" customFormat="1" x14ac:dyDescent="0.25">
      <c r="A262" s="57"/>
      <c r="D262" s="122"/>
    </row>
    <row r="263" spans="1:4" s="1" customFormat="1" x14ac:dyDescent="0.25">
      <c r="A263" s="57"/>
      <c r="D263" s="122"/>
    </row>
    <row r="264" spans="1:4" s="1" customFormat="1" x14ac:dyDescent="0.25">
      <c r="A264" s="57"/>
      <c r="D264" s="122"/>
    </row>
    <row r="265" spans="1:4" s="1" customFormat="1" x14ac:dyDescent="0.25">
      <c r="A265" s="57"/>
      <c r="D265" s="122"/>
    </row>
    <row r="266" spans="1:4" s="1" customFormat="1" x14ac:dyDescent="0.25">
      <c r="A266" s="57"/>
      <c r="D266" s="122"/>
    </row>
    <row r="267" spans="1:4" s="1" customFormat="1" x14ac:dyDescent="0.25">
      <c r="A267" s="57"/>
      <c r="D267" s="122"/>
    </row>
    <row r="268" spans="1:4" s="1" customFormat="1" x14ac:dyDescent="0.25">
      <c r="A268" s="57"/>
      <c r="D268" s="122"/>
    </row>
    <row r="269" spans="1:4" s="1" customFormat="1" x14ac:dyDescent="0.25">
      <c r="A269" s="57"/>
      <c r="D269" s="122"/>
    </row>
    <row r="270" spans="1:4" s="1" customFormat="1" x14ac:dyDescent="0.25">
      <c r="A270" s="57"/>
      <c r="D270" s="122"/>
    </row>
    <row r="271" spans="1:4" s="1" customFormat="1" x14ac:dyDescent="0.25">
      <c r="A271" s="57"/>
      <c r="D271" s="122"/>
    </row>
    <row r="272" spans="1:4" s="1" customFormat="1" x14ac:dyDescent="0.25">
      <c r="A272" s="57"/>
      <c r="D272" s="122"/>
    </row>
    <row r="273" spans="1:4" s="1" customFormat="1" x14ac:dyDescent="0.25">
      <c r="A273" s="57"/>
      <c r="D273" s="122"/>
    </row>
    <row r="274" spans="1:4" s="1" customFormat="1" x14ac:dyDescent="0.25">
      <c r="A274" s="57"/>
      <c r="D274" s="122"/>
    </row>
    <row r="275" spans="1:4" s="1" customFormat="1" x14ac:dyDescent="0.25">
      <c r="A275" s="57"/>
      <c r="D275" s="122"/>
    </row>
    <row r="276" spans="1:4" s="1" customFormat="1" x14ac:dyDescent="0.25">
      <c r="A276" s="57"/>
      <c r="D276" s="122"/>
    </row>
    <row r="277" spans="1:4" s="1" customFormat="1" x14ac:dyDescent="0.25">
      <c r="A277" s="57"/>
      <c r="D277" s="122"/>
    </row>
    <row r="278" spans="1:4" s="1" customFormat="1" x14ac:dyDescent="0.25">
      <c r="A278" s="57"/>
      <c r="D278" s="122"/>
    </row>
  </sheetData>
  <mergeCells count="104">
    <mergeCell ref="A156:A160"/>
    <mergeCell ref="B156:B160"/>
    <mergeCell ref="C156:C160"/>
    <mergeCell ref="A161:A165"/>
    <mergeCell ref="B161:B165"/>
    <mergeCell ref="C161:C165"/>
    <mergeCell ref="A146:A150"/>
    <mergeCell ref="B146:B150"/>
    <mergeCell ref="C146:C150"/>
    <mergeCell ref="A151:A155"/>
    <mergeCell ref="B151:B155"/>
    <mergeCell ref="C151:C155"/>
    <mergeCell ref="A136:A140"/>
    <mergeCell ref="B136:B140"/>
    <mergeCell ref="C136:C140"/>
    <mergeCell ref="A141:A145"/>
    <mergeCell ref="B141:B145"/>
    <mergeCell ref="C141:C145"/>
    <mergeCell ref="A126:A130"/>
    <mergeCell ref="B126:B130"/>
    <mergeCell ref="C126:C130"/>
    <mergeCell ref="A131:A135"/>
    <mergeCell ref="B131:B135"/>
    <mergeCell ref="C131:C135"/>
    <mergeCell ref="A116:A120"/>
    <mergeCell ref="B116:B120"/>
    <mergeCell ref="C116:C120"/>
    <mergeCell ref="A121:A125"/>
    <mergeCell ref="B121:B125"/>
    <mergeCell ref="C121:C125"/>
    <mergeCell ref="A106:A110"/>
    <mergeCell ref="B106:B110"/>
    <mergeCell ref="C106:C110"/>
    <mergeCell ref="A111:A115"/>
    <mergeCell ref="B111:B115"/>
    <mergeCell ref="C111:C115"/>
    <mergeCell ref="A96:A100"/>
    <mergeCell ref="B96:B100"/>
    <mergeCell ref="C96:C100"/>
    <mergeCell ref="A101:A105"/>
    <mergeCell ref="B101:B105"/>
    <mergeCell ref="C101:C105"/>
    <mergeCell ref="A86:A90"/>
    <mergeCell ref="B86:B90"/>
    <mergeCell ref="C86:C90"/>
    <mergeCell ref="A91:A95"/>
    <mergeCell ref="B91:B95"/>
    <mergeCell ref="C91:C95"/>
    <mergeCell ref="A76:A80"/>
    <mergeCell ref="B76:B80"/>
    <mergeCell ref="C76:C80"/>
    <mergeCell ref="A81:A85"/>
    <mergeCell ref="B81:B85"/>
    <mergeCell ref="C81:C85"/>
    <mergeCell ref="A66:A70"/>
    <mergeCell ref="B66:B70"/>
    <mergeCell ref="C66:C70"/>
    <mergeCell ref="A71:A75"/>
    <mergeCell ref="B71:B75"/>
    <mergeCell ref="C71:C75"/>
    <mergeCell ref="A56:A60"/>
    <mergeCell ref="B56:B60"/>
    <mergeCell ref="C56:C60"/>
    <mergeCell ref="A61:A65"/>
    <mergeCell ref="B61:B65"/>
    <mergeCell ref="C61:C65"/>
    <mergeCell ref="A46:A50"/>
    <mergeCell ref="B46:B50"/>
    <mergeCell ref="C46:C50"/>
    <mergeCell ref="A51:A55"/>
    <mergeCell ref="B51:B55"/>
    <mergeCell ref="C51:C55"/>
    <mergeCell ref="A36:A40"/>
    <mergeCell ref="B36:B40"/>
    <mergeCell ref="C36:C40"/>
    <mergeCell ref="A41:A45"/>
    <mergeCell ref="B41:B45"/>
    <mergeCell ref="C41:C45"/>
    <mergeCell ref="A26:A30"/>
    <mergeCell ref="B26:B30"/>
    <mergeCell ref="C26:C30"/>
    <mergeCell ref="A31:A35"/>
    <mergeCell ref="B31:B35"/>
    <mergeCell ref="C31:C35"/>
    <mergeCell ref="A21:A25"/>
    <mergeCell ref="B21:B25"/>
    <mergeCell ref="C21:C25"/>
    <mergeCell ref="A6:A10"/>
    <mergeCell ref="B6:B10"/>
    <mergeCell ref="C6:C10"/>
    <mergeCell ref="A11:A15"/>
    <mergeCell ref="B11:B15"/>
    <mergeCell ref="C11:C15"/>
    <mergeCell ref="C1:H1"/>
    <mergeCell ref="B2:H2"/>
    <mergeCell ref="A3:A4"/>
    <mergeCell ref="B3:B4"/>
    <mergeCell ref="C3:C4"/>
    <mergeCell ref="D3:D4"/>
    <mergeCell ref="E3:E4"/>
    <mergeCell ref="F3:H3"/>
    <mergeCell ref="A16:A20"/>
    <mergeCell ref="B16:B20"/>
    <mergeCell ref="C16:C20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3"/>
  <sheetViews>
    <sheetView topLeftCell="A22" workbookViewId="0">
      <selection activeCell="F141" sqref="F141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7" width="17.140625" customWidth="1"/>
    <col min="8" max="8" width="14.5703125" customWidth="1"/>
  </cols>
  <sheetData>
    <row r="1" spans="1:9" s="277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9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9" s="1" customFormat="1" ht="74.25" customHeight="1" thickBot="1" x14ac:dyDescent="0.3">
      <c r="A3" s="452" t="s">
        <v>0</v>
      </c>
      <c r="B3" s="454" t="s">
        <v>1</v>
      </c>
      <c r="C3" s="454" t="s">
        <v>2</v>
      </c>
      <c r="D3" s="518" t="s">
        <v>3</v>
      </c>
      <c r="E3" s="454" t="s">
        <v>4</v>
      </c>
      <c r="F3" s="458" t="s">
        <v>5</v>
      </c>
      <c r="G3" s="459"/>
      <c r="H3" s="460"/>
    </row>
    <row r="4" spans="1:9" s="1" customFormat="1" ht="15.75" thickBot="1" x14ac:dyDescent="0.3">
      <c r="A4" s="453"/>
      <c r="B4" s="455"/>
      <c r="C4" s="455"/>
      <c r="D4" s="519"/>
      <c r="E4" s="455"/>
      <c r="F4" s="2" t="s">
        <v>41</v>
      </c>
      <c r="G4" s="2" t="s">
        <v>33</v>
      </c>
      <c r="H4" s="2" t="s">
        <v>42</v>
      </c>
    </row>
    <row r="5" spans="1:9" s="1" customFormat="1" ht="15.75" thickBot="1" x14ac:dyDescent="0.3">
      <c r="A5" s="56"/>
      <c r="B5" s="3">
        <v>1</v>
      </c>
      <c r="C5" s="3">
        <v>2</v>
      </c>
      <c r="D5" s="121">
        <v>3</v>
      </c>
      <c r="E5" s="4">
        <v>4</v>
      </c>
      <c r="F5" s="4">
        <v>5</v>
      </c>
      <c r="G5" s="4">
        <v>6</v>
      </c>
      <c r="H5" s="4">
        <v>7</v>
      </c>
    </row>
    <row r="6" spans="1:9" s="1" customFormat="1" ht="16.5" customHeight="1" x14ac:dyDescent="0.25">
      <c r="A6" s="461"/>
      <c r="B6" s="464" t="s">
        <v>6</v>
      </c>
      <c r="C6" s="467" t="s">
        <v>25</v>
      </c>
      <c r="D6" s="120" t="s">
        <v>7</v>
      </c>
      <c r="E6" s="73">
        <f t="shared" ref="E6:E46" si="0">F6+G6+H6</f>
        <v>578449.45144000009</v>
      </c>
      <c r="F6" s="74">
        <f>F7+F8+F9+F10</f>
        <v>204640.24600000001</v>
      </c>
      <c r="G6" s="74">
        <f>G7+G8+G9+G10</f>
        <v>181527.00544000004</v>
      </c>
      <c r="H6" s="75">
        <f>H7+H8+H9+H10</f>
        <v>192282.20000000004</v>
      </c>
      <c r="I6" s="61"/>
    </row>
    <row r="7" spans="1:9" s="1" customFormat="1" ht="28.5" x14ac:dyDescent="0.25">
      <c r="A7" s="462"/>
      <c r="B7" s="465"/>
      <c r="C7" s="468"/>
      <c r="D7" s="109" t="s">
        <v>8</v>
      </c>
      <c r="E7" s="76">
        <f t="shared" si="0"/>
        <v>95886.399999999994</v>
      </c>
      <c r="F7" s="76">
        <f>F12+F147+F47</f>
        <v>35882.399999999994</v>
      </c>
      <c r="G7" s="76">
        <f>G12+G147+G47</f>
        <v>29217.399999999998</v>
      </c>
      <c r="H7" s="77">
        <f>H12+H147+H47</f>
        <v>30786.6</v>
      </c>
    </row>
    <row r="8" spans="1:9" s="1" customFormat="1" ht="28.5" x14ac:dyDescent="0.25">
      <c r="A8" s="462"/>
      <c r="B8" s="465"/>
      <c r="C8" s="468"/>
      <c r="D8" s="109" t="s">
        <v>9</v>
      </c>
      <c r="E8" s="76">
        <f t="shared" si="0"/>
        <v>412671.59611000004</v>
      </c>
      <c r="F8" s="76">
        <f t="shared" ref="F8:H10" si="1">F13+F48+F148</f>
        <v>143485.28995000001</v>
      </c>
      <c r="G8" s="76">
        <f t="shared" si="1"/>
        <v>132955.27216000002</v>
      </c>
      <c r="H8" s="77">
        <f t="shared" si="1"/>
        <v>136231.03400000001</v>
      </c>
    </row>
    <row r="9" spans="1:9" s="1" customFormat="1" ht="28.5" x14ac:dyDescent="0.25">
      <c r="A9" s="462"/>
      <c r="B9" s="465"/>
      <c r="C9" s="468"/>
      <c r="D9" s="109" t="s">
        <v>10</v>
      </c>
      <c r="E9" s="76">
        <f t="shared" si="0"/>
        <v>62980.355329999991</v>
      </c>
      <c r="F9" s="76">
        <f t="shared" si="1"/>
        <v>22968.856049999999</v>
      </c>
      <c r="G9" s="76">
        <f t="shared" si="1"/>
        <v>17050.633279999998</v>
      </c>
      <c r="H9" s="77">
        <f t="shared" si="1"/>
        <v>22960.865999999998</v>
      </c>
    </row>
    <row r="10" spans="1:9" s="1" customFormat="1" ht="37.5" customHeight="1" thickBot="1" x14ac:dyDescent="0.3">
      <c r="A10" s="463"/>
      <c r="B10" s="466"/>
      <c r="C10" s="469"/>
      <c r="D10" s="110" t="s">
        <v>11</v>
      </c>
      <c r="E10" s="78">
        <f t="shared" si="0"/>
        <v>6911.1</v>
      </c>
      <c r="F10" s="79">
        <f t="shared" si="1"/>
        <v>2303.7000000000003</v>
      </c>
      <c r="G10" s="79">
        <f t="shared" si="1"/>
        <v>2303.7000000000003</v>
      </c>
      <c r="H10" s="80">
        <f t="shared" si="1"/>
        <v>2303.7000000000003</v>
      </c>
    </row>
    <row r="11" spans="1:9" s="1" customFormat="1" ht="18" customHeight="1" x14ac:dyDescent="0.25">
      <c r="A11" s="470" t="s">
        <v>12</v>
      </c>
      <c r="B11" s="467" t="s">
        <v>13</v>
      </c>
      <c r="C11" s="467" t="s">
        <v>26</v>
      </c>
      <c r="D11" s="251" t="s">
        <v>7</v>
      </c>
      <c r="E11" s="73">
        <f>F11+G11+H11</f>
        <v>86492.299999999988</v>
      </c>
      <c r="F11" s="74">
        <f>F12+F13+F14+F15</f>
        <v>33118.5</v>
      </c>
      <c r="G11" s="74">
        <f>G12+G13+G14+G15</f>
        <v>26907.699999999997</v>
      </c>
      <c r="H11" s="75">
        <f>H12+H13+H14+H15</f>
        <v>26466.1</v>
      </c>
    </row>
    <row r="12" spans="1:9" s="1" customFormat="1" ht="30" customHeight="1" x14ac:dyDescent="0.25">
      <c r="A12" s="471"/>
      <c r="B12" s="468"/>
      <c r="C12" s="468"/>
      <c r="D12" s="109" t="s">
        <v>8</v>
      </c>
      <c r="E12" s="76">
        <f>E17+E22+E27+E32+E37+E42</f>
        <v>27076.899999999998</v>
      </c>
      <c r="F12" s="76">
        <f t="shared" ref="E12:H13" si="2">F17+F22+F27+F32+F37+F42</f>
        <v>10842.9</v>
      </c>
      <c r="G12" s="76">
        <f t="shared" si="2"/>
        <v>8337.7999999999993</v>
      </c>
      <c r="H12" s="76">
        <f t="shared" si="2"/>
        <v>7896.2</v>
      </c>
    </row>
    <row r="13" spans="1:9" s="1" customFormat="1" ht="33.75" customHeight="1" x14ac:dyDescent="0.25">
      <c r="A13" s="471"/>
      <c r="B13" s="468"/>
      <c r="C13" s="468"/>
      <c r="D13" s="109" t="s">
        <v>9</v>
      </c>
      <c r="E13" s="76">
        <f t="shared" si="2"/>
        <v>53161</v>
      </c>
      <c r="F13" s="76">
        <f t="shared" si="2"/>
        <v>20190.8</v>
      </c>
      <c r="G13" s="76">
        <f t="shared" si="2"/>
        <v>16485.099999999999</v>
      </c>
      <c r="H13" s="76">
        <f t="shared" si="2"/>
        <v>16485.099999999999</v>
      </c>
    </row>
    <row r="14" spans="1:9" s="1" customFormat="1" ht="27.75" customHeight="1" x14ac:dyDescent="0.25">
      <c r="A14" s="471"/>
      <c r="B14" s="468"/>
      <c r="C14" s="468"/>
      <c r="D14" s="109" t="s">
        <v>10</v>
      </c>
      <c r="E14" s="76">
        <f>F14+G14+H14</f>
        <v>0</v>
      </c>
      <c r="F14" s="76">
        <f>F24+F29+F34+F39</f>
        <v>0</v>
      </c>
      <c r="G14" s="76">
        <f>G24+G29+G34+G39</f>
        <v>0</v>
      </c>
      <c r="H14" s="77">
        <f>H24+H29+H34+H39</f>
        <v>0</v>
      </c>
    </row>
    <row r="15" spans="1:9" s="1" customFormat="1" ht="29.25" customHeight="1" thickBot="1" x14ac:dyDescent="0.3">
      <c r="A15" s="472"/>
      <c r="B15" s="469"/>
      <c r="C15" s="469"/>
      <c r="D15" s="110" t="s">
        <v>11</v>
      </c>
      <c r="E15" s="81">
        <f>F15+G15+H15</f>
        <v>6254.4000000000005</v>
      </c>
      <c r="F15" s="82">
        <f>F20+F25+F30+F35+F40</f>
        <v>2084.8000000000002</v>
      </c>
      <c r="G15" s="82">
        <f>G20+G25+G30+G35+G40</f>
        <v>2084.8000000000002</v>
      </c>
      <c r="H15" s="118">
        <f>H20+H25+H30+H35+H40</f>
        <v>2084.8000000000002</v>
      </c>
    </row>
    <row r="16" spans="1:9" s="1" customFormat="1" ht="16.5" customHeight="1" x14ac:dyDescent="0.25">
      <c r="A16" s="470" t="s">
        <v>18</v>
      </c>
      <c r="B16" s="476" t="s">
        <v>56</v>
      </c>
      <c r="C16" s="479" t="s">
        <v>25</v>
      </c>
      <c r="D16" s="251" t="s">
        <v>7</v>
      </c>
      <c r="E16" s="74">
        <f t="shared" si="0"/>
        <v>47995.3</v>
      </c>
      <c r="F16" s="74">
        <f>F17+F18+F19+F20</f>
        <v>16015.5</v>
      </c>
      <c r="G16" s="74">
        <f>G17+G18+G19+G20</f>
        <v>15989.9</v>
      </c>
      <c r="H16" s="75">
        <f>H17+H18+H19+H20</f>
        <v>15989.9</v>
      </c>
    </row>
    <row r="17" spans="1:8" s="1" customFormat="1" ht="28.5" customHeight="1" x14ac:dyDescent="0.25">
      <c r="A17" s="471"/>
      <c r="B17" s="477"/>
      <c r="C17" s="480"/>
      <c r="D17" s="109" t="s">
        <v>8</v>
      </c>
      <c r="E17" s="76">
        <f t="shared" si="0"/>
        <v>0</v>
      </c>
      <c r="F17" s="76">
        <v>0</v>
      </c>
      <c r="G17" s="76">
        <v>0</v>
      </c>
      <c r="H17" s="77">
        <v>0</v>
      </c>
    </row>
    <row r="18" spans="1:8" s="1" customFormat="1" ht="28.5" customHeight="1" x14ac:dyDescent="0.25">
      <c r="A18" s="471"/>
      <c r="B18" s="477"/>
      <c r="C18" s="480"/>
      <c r="D18" s="109" t="s">
        <v>9</v>
      </c>
      <c r="E18" s="76">
        <f t="shared" si="0"/>
        <v>47995.3</v>
      </c>
      <c r="F18" s="76">
        <f>15989.9+25.6</f>
        <v>16015.5</v>
      </c>
      <c r="G18" s="76">
        <v>15989.9</v>
      </c>
      <c r="H18" s="77">
        <v>15989.9</v>
      </c>
    </row>
    <row r="19" spans="1:8" s="1" customFormat="1" ht="28.5" x14ac:dyDescent="0.25">
      <c r="A19" s="471"/>
      <c r="B19" s="477"/>
      <c r="C19" s="480"/>
      <c r="D19" s="109" t="s">
        <v>10</v>
      </c>
      <c r="E19" s="76">
        <f t="shared" si="0"/>
        <v>0</v>
      </c>
      <c r="F19" s="76">
        <v>0</v>
      </c>
      <c r="G19" s="76">
        <v>0</v>
      </c>
      <c r="H19" s="77">
        <v>0</v>
      </c>
    </row>
    <row r="20" spans="1:8" s="1" customFormat="1" ht="29.25" thickBot="1" x14ac:dyDescent="0.3">
      <c r="A20" s="472"/>
      <c r="B20" s="478"/>
      <c r="C20" s="481"/>
      <c r="D20" s="110" t="s">
        <v>11</v>
      </c>
      <c r="E20" s="79">
        <f t="shared" si="0"/>
        <v>0</v>
      </c>
      <c r="F20" s="79">
        <v>0</v>
      </c>
      <c r="G20" s="79">
        <v>0</v>
      </c>
      <c r="H20" s="80">
        <v>0</v>
      </c>
    </row>
    <row r="21" spans="1:8" s="1" customFormat="1" ht="16.5" customHeight="1" x14ac:dyDescent="0.25">
      <c r="A21" s="470" t="s">
        <v>21</v>
      </c>
      <c r="B21" s="476" t="s">
        <v>57</v>
      </c>
      <c r="C21" s="479" t="s">
        <v>26</v>
      </c>
      <c r="D21" s="251" t="s">
        <v>7</v>
      </c>
      <c r="E21" s="74">
        <f t="shared" si="0"/>
        <v>1485.6</v>
      </c>
      <c r="F21" s="74">
        <f>F22+F23+F24+F25</f>
        <v>495.2</v>
      </c>
      <c r="G21" s="74">
        <f>G22+G23+G24+G25</f>
        <v>495.2</v>
      </c>
      <c r="H21" s="75">
        <f>H22+H23+H24+H25</f>
        <v>495.2</v>
      </c>
    </row>
    <row r="22" spans="1:8" s="1" customFormat="1" ht="28.5" customHeight="1" x14ac:dyDescent="0.25">
      <c r="A22" s="471"/>
      <c r="B22" s="477"/>
      <c r="C22" s="480"/>
      <c r="D22" s="109" t="s">
        <v>8</v>
      </c>
      <c r="E22" s="76">
        <f t="shared" si="0"/>
        <v>0</v>
      </c>
      <c r="F22" s="76">
        <v>0</v>
      </c>
      <c r="G22" s="76">
        <v>0</v>
      </c>
      <c r="H22" s="77">
        <v>0</v>
      </c>
    </row>
    <row r="23" spans="1:8" s="1" customFormat="1" ht="28.5" x14ac:dyDescent="0.25">
      <c r="A23" s="471"/>
      <c r="B23" s="477"/>
      <c r="C23" s="480"/>
      <c r="D23" s="109" t="s">
        <v>9</v>
      </c>
      <c r="E23" s="76">
        <f t="shared" si="0"/>
        <v>1485.6</v>
      </c>
      <c r="F23" s="76">
        <v>495.2</v>
      </c>
      <c r="G23" s="76">
        <v>495.2</v>
      </c>
      <c r="H23" s="77">
        <v>495.2</v>
      </c>
    </row>
    <row r="24" spans="1:8" s="1" customFormat="1" ht="28.5" x14ac:dyDescent="0.25">
      <c r="A24" s="471"/>
      <c r="B24" s="477"/>
      <c r="C24" s="480"/>
      <c r="D24" s="109" t="s">
        <v>10</v>
      </c>
      <c r="E24" s="76">
        <f t="shared" si="0"/>
        <v>0</v>
      </c>
      <c r="F24" s="76">
        <v>0</v>
      </c>
      <c r="G24" s="76">
        <v>0</v>
      </c>
      <c r="H24" s="77">
        <v>0</v>
      </c>
    </row>
    <row r="25" spans="1:8" s="1" customFormat="1" ht="29.25" thickBot="1" x14ac:dyDescent="0.3">
      <c r="A25" s="472"/>
      <c r="B25" s="478"/>
      <c r="C25" s="481"/>
      <c r="D25" s="110" t="s">
        <v>11</v>
      </c>
      <c r="E25" s="79">
        <f t="shared" si="0"/>
        <v>0</v>
      </c>
      <c r="F25" s="79">
        <v>0</v>
      </c>
      <c r="G25" s="79">
        <v>0</v>
      </c>
      <c r="H25" s="80">
        <v>0</v>
      </c>
    </row>
    <row r="26" spans="1:8" s="1" customFormat="1" ht="17.25" customHeight="1" x14ac:dyDescent="0.25">
      <c r="A26" s="470" t="s">
        <v>22</v>
      </c>
      <c r="B26" s="476" t="s">
        <v>58</v>
      </c>
      <c r="C26" s="479" t="s">
        <v>26</v>
      </c>
      <c r="D26" s="251" t="s">
        <v>7</v>
      </c>
      <c r="E26" s="73">
        <f>F26+G26+H26</f>
        <v>26885.5</v>
      </c>
      <c r="F26" s="74">
        <f>F27+F28+F29+F30</f>
        <v>10651.5</v>
      </c>
      <c r="G26" s="74">
        <f>G27+G28+G29+G30</f>
        <v>8337.7999999999993</v>
      </c>
      <c r="H26" s="75">
        <f>H27+H28+H29+H30</f>
        <v>7896.2</v>
      </c>
    </row>
    <row r="27" spans="1:8" s="1" customFormat="1" ht="30.75" customHeight="1" x14ac:dyDescent="0.25">
      <c r="A27" s="471"/>
      <c r="B27" s="477"/>
      <c r="C27" s="480"/>
      <c r="D27" s="109" t="s">
        <v>8</v>
      </c>
      <c r="E27" s="76">
        <f>F27+G27+H27</f>
        <v>26885.5</v>
      </c>
      <c r="F27" s="76">
        <f>10731.6-80.1</f>
        <v>10651.5</v>
      </c>
      <c r="G27" s="76">
        <v>8337.7999999999993</v>
      </c>
      <c r="H27" s="77">
        <v>7896.2</v>
      </c>
    </row>
    <row r="28" spans="1:8" s="1" customFormat="1" ht="27" customHeight="1" x14ac:dyDescent="0.25">
      <c r="A28" s="471"/>
      <c r="B28" s="477"/>
      <c r="C28" s="480"/>
      <c r="D28" s="109" t="s">
        <v>9</v>
      </c>
      <c r="E28" s="76">
        <f>F28+G28+H28</f>
        <v>0</v>
      </c>
      <c r="F28" s="76">
        <v>0</v>
      </c>
      <c r="G28" s="76">
        <v>0</v>
      </c>
      <c r="H28" s="77">
        <v>0</v>
      </c>
    </row>
    <row r="29" spans="1:8" s="1" customFormat="1" ht="30" customHeight="1" x14ac:dyDescent="0.25">
      <c r="A29" s="471"/>
      <c r="B29" s="477"/>
      <c r="C29" s="480"/>
      <c r="D29" s="109" t="s">
        <v>10</v>
      </c>
      <c r="E29" s="76">
        <f>F29+G29+H29</f>
        <v>0</v>
      </c>
      <c r="F29" s="76">
        <v>0</v>
      </c>
      <c r="G29" s="76">
        <v>0</v>
      </c>
      <c r="H29" s="77">
        <v>0</v>
      </c>
    </row>
    <row r="30" spans="1:8" s="1" customFormat="1" ht="28.5" customHeight="1" thickBot="1" x14ac:dyDescent="0.3">
      <c r="A30" s="472"/>
      <c r="B30" s="478"/>
      <c r="C30" s="481"/>
      <c r="D30" s="110" t="s">
        <v>11</v>
      </c>
      <c r="E30" s="82">
        <f>F30+G30+H30</f>
        <v>0</v>
      </c>
      <c r="F30" s="79">
        <v>0</v>
      </c>
      <c r="G30" s="79">
        <v>0</v>
      </c>
      <c r="H30" s="80">
        <v>0</v>
      </c>
    </row>
    <row r="31" spans="1:8" s="1" customFormat="1" ht="20.25" customHeight="1" x14ac:dyDescent="0.25">
      <c r="A31" s="470" t="s">
        <v>19</v>
      </c>
      <c r="B31" s="482" t="s">
        <v>60</v>
      </c>
      <c r="C31" s="479" t="s">
        <v>26</v>
      </c>
      <c r="D31" s="120" t="s">
        <v>7</v>
      </c>
      <c r="E31" s="74">
        <f t="shared" si="0"/>
        <v>6254.4000000000005</v>
      </c>
      <c r="F31" s="74">
        <f>F32+F33+F34+F35</f>
        <v>2084.8000000000002</v>
      </c>
      <c r="G31" s="74">
        <f>G32+G33+G34+G35</f>
        <v>2084.8000000000002</v>
      </c>
      <c r="H31" s="75">
        <f>H32+H33+H34+H35</f>
        <v>2084.8000000000002</v>
      </c>
    </row>
    <row r="32" spans="1:8" s="1" customFormat="1" ht="30" customHeight="1" x14ac:dyDescent="0.25">
      <c r="A32" s="471"/>
      <c r="B32" s="483"/>
      <c r="C32" s="480"/>
      <c r="D32" s="109" t="s">
        <v>8</v>
      </c>
      <c r="E32" s="76">
        <f t="shared" si="0"/>
        <v>0</v>
      </c>
      <c r="F32" s="76">
        <v>0</v>
      </c>
      <c r="G32" s="76">
        <v>0</v>
      </c>
      <c r="H32" s="77">
        <v>0</v>
      </c>
    </row>
    <row r="33" spans="1:8" s="1" customFormat="1" ht="28.5" x14ac:dyDescent="0.25">
      <c r="A33" s="471"/>
      <c r="B33" s="483"/>
      <c r="C33" s="480"/>
      <c r="D33" s="109" t="s">
        <v>9</v>
      </c>
      <c r="E33" s="76">
        <f t="shared" si="0"/>
        <v>0</v>
      </c>
      <c r="F33" s="76">
        <v>0</v>
      </c>
      <c r="G33" s="76">
        <v>0</v>
      </c>
      <c r="H33" s="77">
        <v>0</v>
      </c>
    </row>
    <row r="34" spans="1:8" s="1" customFormat="1" ht="28.5" x14ac:dyDescent="0.25">
      <c r="A34" s="471"/>
      <c r="B34" s="483"/>
      <c r="C34" s="480"/>
      <c r="D34" s="109" t="s">
        <v>10</v>
      </c>
      <c r="E34" s="76">
        <f t="shared" si="0"/>
        <v>0</v>
      </c>
      <c r="F34" s="76">
        <v>0</v>
      </c>
      <c r="G34" s="76">
        <v>0</v>
      </c>
      <c r="H34" s="77">
        <v>0</v>
      </c>
    </row>
    <row r="35" spans="1:8" s="1" customFormat="1" ht="29.25" thickBot="1" x14ac:dyDescent="0.3">
      <c r="A35" s="472"/>
      <c r="B35" s="484"/>
      <c r="C35" s="481"/>
      <c r="D35" s="112" t="s">
        <v>11</v>
      </c>
      <c r="E35" s="83">
        <f t="shared" si="0"/>
        <v>6254.4000000000005</v>
      </c>
      <c r="F35" s="83">
        <v>2084.8000000000002</v>
      </c>
      <c r="G35" s="83">
        <v>2084.8000000000002</v>
      </c>
      <c r="H35" s="84">
        <v>2084.8000000000002</v>
      </c>
    </row>
    <row r="36" spans="1:8" s="1" customFormat="1" ht="21" customHeight="1" x14ac:dyDescent="0.25">
      <c r="A36" s="470" t="s">
        <v>43</v>
      </c>
      <c r="B36" s="482" t="s">
        <v>59</v>
      </c>
      <c r="C36" s="479" t="s">
        <v>26</v>
      </c>
      <c r="D36" s="251" t="s">
        <v>7</v>
      </c>
      <c r="E36" s="74">
        <f>F36+G36+H36</f>
        <v>3711.3</v>
      </c>
      <c r="F36" s="74">
        <f>F37+F38+F39+F40</f>
        <v>3711.3</v>
      </c>
      <c r="G36" s="74">
        <f>G37+G38+G39+G40</f>
        <v>0</v>
      </c>
      <c r="H36" s="75">
        <f>H37+H38+H39+H40</f>
        <v>0</v>
      </c>
    </row>
    <row r="37" spans="1:8" s="1" customFormat="1" ht="28.5" customHeight="1" x14ac:dyDescent="0.25">
      <c r="A37" s="471"/>
      <c r="B37" s="483"/>
      <c r="C37" s="480"/>
      <c r="D37" s="109" t="s">
        <v>8</v>
      </c>
      <c r="E37" s="76">
        <f>F37+G37+H37</f>
        <v>111.3</v>
      </c>
      <c r="F37" s="76">
        <f>31+80.3</f>
        <v>111.3</v>
      </c>
      <c r="G37" s="76">
        <v>0</v>
      </c>
      <c r="H37" s="77">
        <v>0</v>
      </c>
    </row>
    <row r="38" spans="1:8" s="1" customFormat="1" ht="28.5" x14ac:dyDescent="0.25">
      <c r="A38" s="471"/>
      <c r="B38" s="483"/>
      <c r="C38" s="480"/>
      <c r="D38" s="109" t="s">
        <v>9</v>
      </c>
      <c r="E38" s="76">
        <f>F38+G38+H38</f>
        <v>3600</v>
      </c>
      <c r="F38" s="76">
        <f>1000+2600</f>
        <v>3600</v>
      </c>
      <c r="G38" s="76">
        <v>0</v>
      </c>
      <c r="H38" s="77">
        <v>0</v>
      </c>
    </row>
    <row r="39" spans="1:8" s="1" customFormat="1" ht="28.5" x14ac:dyDescent="0.25">
      <c r="A39" s="471"/>
      <c r="B39" s="483"/>
      <c r="C39" s="480"/>
      <c r="D39" s="109" t="s">
        <v>10</v>
      </c>
      <c r="E39" s="76">
        <f>F39+G39+H39</f>
        <v>0</v>
      </c>
      <c r="F39" s="76">
        <v>0</v>
      </c>
      <c r="G39" s="76">
        <v>0</v>
      </c>
      <c r="H39" s="77">
        <v>0</v>
      </c>
    </row>
    <row r="40" spans="1:8" s="1" customFormat="1" ht="29.25" thickBot="1" x14ac:dyDescent="0.3">
      <c r="A40" s="610"/>
      <c r="B40" s="611"/>
      <c r="C40" s="612"/>
      <c r="D40" s="112" t="s">
        <v>11</v>
      </c>
      <c r="E40" s="83">
        <f>F40+G40+H40</f>
        <v>0</v>
      </c>
      <c r="F40" s="83">
        <v>0</v>
      </c>
      <c r="G40" s="83">
        <v>0</v>
      </c>
      <c r="H40" s="84">
        <v>0</v>
      </c>
    </row>
    <row r="41" spans="1:8" s="1" customFormat="1" ht="18" customHeight="1" x14ac:dyDescent="0.25">
      <c r="A41" s="601" t="s">
        <v>77</v>
      </c>
      <c r="B41" s="506" t="s">
        <v>76</v>
      </c>
      <c r="C41" s="509" t="s">
        <v>30</v>
      </c>
      <c r="D41" s="252" t="s">
        <v>7</v>
      </c>
      <c r="E41" s="99">
        <f>G41+H41+F41</f>
        <v>160.19999999999999</v>
      </c>
      <c r="F41" s="99">
        <f>F42+F43+F44+F45</f>
        <v>160.19999999999999</v>
      </c>
      <c r="G41" s="99">
        <f>G42+G43+G44+G45</f>
        <v>0</v>
      </c>
      <c r="H41" s="100">
        <f>H42+H43+H44+H45</f>
        <v>0</v>
      </c>
    </row>
    <row r="42" spans="1:8" s="1" customFormat="1" ht="26.25" customHeight="1" x14ac:dyDescent="0.25">
      <c r="A42" s="602"/>
      <c r="B42" s="507"/>
      <c r="C42" s="510"/>
      <c r="D42" s="253" t="s">
        <v>8</v>
      </c>
      <c r="E42" s="44">
        <f>G42+H42+F42</f>
        <v>80.099999999999994</v>
      </c>
      <c r="F42" s="45">
        <v>80.099999999999994</v>
      </c>
      <c r="G42" s="45">
        <v>0</v>
      </c>
      <c r="H42" s="46">
        <v>0</v>
      </c>
    </row>
    <row r="43" spans="1:8" s="1" customFormat="1" ht="27" customHeight="1" x14ac:dyDescent="0.25">
      <c r="A43" s="602"/>
      <c r="B43" s="507"/>
      <c r="C43" s="510"/>
      <c r="D43" s="253" t="s">
        <v>9</v>
      </c>
      <c r="E43" s="44">
        <f>G43+H43+F43</f>
        <v>80.099999999999994</v>
      </c>
      <c r="F43" s="45">
        <v>80.099999999999994</v>
      </c>
      <c r="G43" s="45">
        <v>0</v>
      </c>
      <c r="H43" s="46">
        <v>0</v>
      </c>
    </row>
    <row r="44" spans="1:8" s="1" customFormat="1" ht="27.75" customHeight="1" x14ac:dyDescent="0.25">
      <c r="A44" s="602"/>
      <c r="B44" s="507"/>
      <c r="C44" s="510"/>
      <c r="D44" s="253" t="s">
        <v>10</v>
      </c>
      <c r="E44" s="44">
        <f>G44+H44+F44</f>
        <v>0</v>
      </c>
      <c r="F44" s="45">
        <v>0</v>
      </c>
      <c r="G44" s="45">
        <v>0</v>
      </c>
      <c r="H44" s="46">
        <v>0</v>
      </c>
    </row>
    <row r="45" spans="1:8" s="1" customFormat="1" ht="27.75" customHeight="1" thickBot="1" x14ac:dyDescent="0.3">
      <c r="A45" s="603"/>
      <c r="B45" s="508"/>
      <c r="C45" s="511"/>
      <c r="D45" s="254" t="s">
        <v>11</v>
      </c>
      <c r="E45" s="54">
        <f>G45+H45+F45</f>
        <v>0</v>
      </c>
      <c r="F45" s="50">
        <v>0</v>
      </c>
      <c r="G45" s="50">
        <v>0</v>
      </c>
      <c r="H45" s="51">
        <v>0</v>
      </c>
    </row>
    <row r="46" spans="1:8" s="1" customFormat="1" ht="17.25" customHeight="1" x14ac:dyDescent="0.25">
      <c r="A46" s="470" t="s">
        <v>14</v>
      </c>
      <c r="B46" s="485" t="s">
        <v>15</v>
      </c>
      <c r="C46" s="467" t="s">
        <v>27</v>
      </c>
      <c r="D46" s="120" t="s">
        <v>7</v>
      </c>
      <c r="E46" s="73">
        <f t="shared" si="0"/>
        <v>473578.75144000002</v>
      </c>
      <c r="F46" s="74">
        <f>F47+F48+F49+F50</f>
        <v>164134.946</v>
      </c>
      <c r="G46" s="74">
        <f>G47+G48+G49+G50</f>
        <v>149415.90544000003</v>
      </c>
      <c r="H46" s="75">
        <f>H47+H48+H49+H50</f>
        <v>160027.90000000002</v>
      </c>
    </row>
    <row r="47" spans="1:8" s="1" customFormat="1" ht="28.5" customHeight="1" x14ac:dyDescent="0.25">
      <c r="A47" s="471"/>
      <c r="B47" s="486"/>
      <c r="C47" s="468"/>
      <c r="D47" s="109" t="s">
        <v>8</v>
      </c>
      <c r="E47" s="76">
        <f>E52+E57+E62+E67+E72+E77+E82+E87+E92+E97+E102+E107+E112+E117+E122+E127+E132+E137</f>
        <v>51989.700000000004</v>
      </c>
      <c r="F47" s="76">
        <f>F52+F57+F62+F67+F72+F77+F82+F87+F92+F97+F102+F107+F112+F117+F122+F127+F132+F137</f>
        <v>19211.3</v>
      </c>
      <c r="G47" s="76">
        <f>G52+G57+G62+G67+G72+G77+G82+G87+G92+G97+G102+G107+G112+G117+G122+G127+G132+G137</f>
        <v>15676.199999999999</v>
      </c>
      <c r="H47" s="76">
        <f>H52+H57+H62+H67+H72+H77+H82+H87+H92+H97+H102+H107+H112+H117+H122+H127+H132+H137</f>
        <v>17102.2</v>
      </c>
    </row>
    <row r="48" spans="1:8" s="1" customFormat="1" ht="29.25" customHeight="1" x14ac:dyDescent="0.25">
      <c r="A48" s="471"/>
      <c r="B48" s="486"/>
      <c r="C48" s="468"/>
      <c r="D48" s="109" t="s">
        <v>9</v>
      </c>
      <c r="E48" s="76">
        <f>E53+E58+E63+E68+E73+E78+E83+E88+E93+E98+E103+E108+E113+E118+E123+E128+E133+E138+E143</f>
        <v>357951.99611000007</v>
      </c>
      <c r="F48" s="76">
        <f>F53+F58+F63+F68+F73+F78+F83+F88+F93+F98+F103+F108+F113+F118+F123+F128+F133+F138+F143</f>
        <v>121735.88995000001</v>
      </c>
      <c r="G48" s="76">
        <f>G53+G58+G63+G68+G73+G78+G83+G88+G93+G98+G103+G108+G113+G118+G123+G128+G133+G138+G143</f>
        <v>116470.17216000002</v>
      </c>
      <c r="H48" s="76">
        <f>H53+H58+H63+H68+H73+H78+H83+H88+H93+H98+H103+H108+H113+H118+H123+H128+H133+H138+H143</f>
        <v>119745.93400000001</v>
      </c>
    </row>
    <row r="49" spans="1:8" s="1" customFormat="1" ht="30" customHeight="1" x14ac:dyDescent="0.25">
      <c r="A49" s="471"/>
      <c r="B49" s="486"/>
      <c r="C49" s="468"/>
      <c r="D49" s="109" t="s">
        <v>10</v>
      </c>
      <c r="E49" s="76">
        <f>E54+E59+E64+E69+E74+E79+E84+E89+E94+E99+E104+E109+E114+E119+E124+E129+E134+E144</f>
        <v>62980.355329999999</v>
      </c>
      <c r="F49" s="76">
        <f>F54+F59+F64+F69+F74+F79+F84+F89+F94+F99+F104+F109+F114+F119+F124+F129+F134+F144</f>
        <v>22968.856049999999</v>
      </c>
      <c r="G49" s="76">
        <f>G54+G59+G64+G69+G74+G79+G84+G89+G94+G99+G104+G109+G114+G119+G124+G129+G134+G144</f>
        <v>17050.633279999998</v>
      </c>
      <c r="H49" s="76">
        <f>H54+H59+H64+H69+H74+H79+H84+H89+H94+H99+H104+H109+H114+H119+H124+H129+H134+H144</f>
        <v>22960.865999999998</v>
      </c>
    </row>
    <row r="50" spans="1:8" s="1" customFormat="1" ht="30" customHeight="1" thickBot="1" x14ac:dyDescent="0.3">
      <c r="A50" s="472"/>
      <c r="B50" s="487"/>
      <c r="C50" s="469"/>
      <c r="D50" s="110" t="s">
        <v>11</v>
      </c>
      <c r="E50" s="82">
        <f>E54+E59+E69+E74+E79+E84+E89+E94+E99+E104+E109+E114+E119+E124+E129+E134+E139</f>
        <v>56965.854229999997</v>
      </c>
      <c r="F50" s="82">
        <f>F55+F60+F65+F70+F75+F80+F85+F90+F95+F100+F105+F110+F115+F120+F125+F130+F135</f>
        <v>218.9</v>
      </c>
      <c r="G50" s="82">
        <f>G55+G60+G65+G70+G75+G80+G85+G90+G95+G100+G105+G110+G115+G120+G125+G130+G135</f>
        <v>218.9</v>
      </c>
      <c r="H50" s="118">
        <f>H55+H60+H65+H70+H75+H80+H85+H90+H95+H100+H105+H110+H115+H120+H125+H130+H135</f>
        <v>218.9</v>
      </c>
    </row>
    <row r="51" spans="1:8" s="1" customFormat="1" ht="21" customHeight="1" x14ac:dyDescent="0.25">
      <c r="A51" s="470" t="s">
        <v>16</v>
      </c>
      <c r="B51" s="476" t="s">
        <v>61</v>
      </c>
      <c r="C51" s="479" t="s">
        <v>28</v>
      </c>
      <c r="D51" s="251" t="s">
        <v>7</v>
      </c>
      <c r="E51" s="85">
        <f>G51+H51+F51</f>
        <v>307731.10000000003</v>
      </c>
      <c r="F51" s="85">
        <f>F52+F53+F54+F55</f>
        <v>102581.90000000001</v>
      </c>
      <c r="G51" s="85">
        <f>G52+G53+G54+G55</f>
        <v>102414.6</v>
      </c>
      <c r="H51" s="86">
        <f>H52+H53+H54+H55</f>
        <v>102734.6</v>
      </c>
    </row>
    <row r="52" spans="1:8" s="1" customFormat="1" ht="30" customHeight="1" x14ac:dyDescent="0.25">
      <c r="A52" s="471"/>
      <c r="B52" s="477"/>
      <c r="C52" s="480"/>
      <c r="D52" s="109" t="s">
        <v>8</v>
      </c>
      <c r="E52" s="87">
        <f>G52+H52+F52</f>
        <v>0</v>
      </c>
      <c r="F52" s="76">
        <v>0</v>
      </c>
      <c r="G52" s="76">
        <v>0</v>
      </c>
      <c r="H52" s="77">
        <v>0</v>
      </c>
    </row>
    <row r="53" spans="1:8" s="1" customFormat="1" ht="30.75" customHeight="1" x14ac:dyDescent="0.25">
      <c r="A53" s="471"/>
      <c r="B53" s="477"/>
      <c r="C53" s="480"/>
      <c r="D53" s="109" t="s">
        <v>9</v>
      </c>
      <c r="E53" s="87">
        <f>G53+H53+F53</f>
        <v>307731.10000000003</v>
      </c>
      <c r="F53" s="76">
        <f>102414.6+5.2+162.1</f>
        <v>102581.90000000001</v>
      </c>
      <c r="G53" s="76">
        <v>102414.6</v>
      </c>
      <c r="H53" s="77">
        <f>102414.6+320</f>
        <v>102734.6</v>
      </c>
    </row>
    <row r="54" spans="1:8" s="1" customFormat="1" ht="30" customHeight="1" x14ac:dyDescent="0.25">
      <c r="A54" s="471"/>
      <c r="B54" s="477"/>
      <c r="C54" s="480"/>
      <c r="D54" s="109" t="s">
        <v>10</v>
      </c>
      <c r="E54" s="87">
        <f>G54+H54+F54</f>
        <v>0</v>
      </c>
      <c r="F54" s="76">
        <v>0</v>
      </c>
      <c r="G54" s="76">
        <v>0</v>
      </c>
      <c r="H54" s="77">
        <v>0</v>
      </c>
    </row>
    <row r="55" spans="1:8" s="1" customFormat="1" ht="31.5" customHeight="1" thickBot="1" x14ac:dyDescent="0.3">
      <c r="A55" s="472"/>
      <c r="B55" s="478"/>
      <c r="C55" s="481"/>
      <c r="D55" s="110" t="s">
        <v>11</v>
      </c>
      <c r="E55" s="88">
        <f>G55+H55+F55</f>
        <v>0</v>
      </c>
      <c r="F55" s="79">
        <v>0</v>
      </c>
      <c r="G55" s="79">
        <v>0</v>
      </c>
      <c r="H55" s="80">
        <v>0</v>
      </c>
    </row>
    <row r="56" spans="1:8" s="1" customFormat="1" ht="17.25" customHeight="1" x14ac:dyDescent="0.25">
      <c r="A56" s="470" t="s">
        <v>20</v>
      </c>
      <c r="B56" s="476" t="s">
        <v>62</v>
      </c>
      <c r="C56" s="479" t="s">
        <v>28</v>
      </c>
      <c r="D56" s="251" t="s">
        <v>7</v>
      </c>
      <c r="E56" s="73">
        <f t="shared" ref="E56:E119" si="3">F56+G56+H56</f>
        <v>5679.2999999999993</v>
      </c>
      <c r="F56" s="74">
        <f>F57+F58+F59+F60</f>
        <v>1893.1</v>
      </c>
      <c r="G56" s="74">
        <f>G57+G58+G59+G60</f>
        <v>1893.1</v>
      </c>
      <c r="H56" s="75">
        <f>H57+H58+H59+H60</f>
        <v>1893.1</v>
      </c>
    </row>
    <row r="57" spans="1:8" s="1" customFormat="1" ht="28.5" x14ac:dyDescent="0.25">
      <c r="A57" s="471"/>
      <c r="B57" s="477"/>
      <c r="C57" s="480"/>
      <c r="D57" s="109" t="s">
        <v>8</v>
      </c>
      <c r="E57" s="76">
        <f t="shared" si="3"/>
        <v>0</v>
      </c>
      <c r="F57" s="76">
        <v>0</v>
      </c>
      <c r="G57" s="76">
        <v>0</v>
      </c>
      <c r="H57" s="77">
        <v>0</v>
      </c>
    </row>
    <row r="58" spans="1:8" s="1" customFormat="1" ht="28.5" x14ac:dyDescent="0.25">
      <c r="A58" s="471"/>
      <c r="B58" s="477"/>
      <c r="C58" s="480"/>
      <c r="D58" s="109" t="s">
        <v>9</v>
      </c>
      <c r="E58" s="76">
        <f t="shared" si="3"/>
        <v>5679.2999999999993</v>
      </c>
      <c r="F58" s="76">
        <v>1893.1</v>
      </c>
      <c r="G58" s="76">
        <v>1893.1</v>
      </c>
      <c r="H58" s="77">
        <v>1893.1</v>
      </c>
    </row>
    <row r="59" spans="1:8" s="1" customFormat="1" ht="28.5" x14ac:dyDescent="0.25">
      <c r="A59" s="471"/>
      <c r="B59" s="477"/>
      <c r="C59" s="480"/>
      <c r="D59" s="109" t="s">
        <v>10</v>
      </c>
      <c r="E59" s="76">
        <f t="shared" si="3"/>
        <v>0</v>
      </c>
      <c r="F59" s="76">
        <v>0</v>
      </c>
      <c r="G59" s="76">
        <v>0</v>
      </c>
      <c r="H59" s="77">
        <v>0</v>
      </c>
    </row>
    <row r="60" spans="1:8" s="1" customFormat="1" ht="29.25" thickBot="1" x14ac:dyDescent="0.3">
      <c r="A60" s="472"/>
      <c r="B60" s="478"/>
      <c r="C60" s="481"/>
      <c r="D60" s="110" t="s">
        <v>11</v>
      </c>
      <c r="E60" s="82">
        <f t="shared" si="3"/>
        <v>0</v>
      </c>
      <c r="F60" s="79">
        <v>0</v>
      </c>
      <c r="G60" s="79">
        <v>0</v>
      </c>
      <c r="H60" s="80">
        <v>0</v>
      </c>
    </row>
    <row r="61" spans="1:8" s="1" customFormat="1" ht="18.75" customHeight="1" x14ac:dyDescent="0.25">
      <c r="A61" s="470" t="s">
        <v>17</v>
      </c>
      <c r="B61" s="476" t="s">
        <v>63</v>
      </c>
      <c r="C61" s="479" t="s">
        <v>27</v>
      </c>
      <c r="D61" s="251" t="s">
        <v>7</v>
      </c>
      <c r="E61" s="73">
        <f t="shared" si="3"/>
        <v>49676.800000000003</v>
      </c>
      <c r="F61" s="74">
        <f>F62+F63+F64+F65</f>
        <v>18118.400000000001</v>
      </c>
      <c r="G61" s="74">
        <f>G62+G63+G64+G65</f>
        <v>15066.199999999999</v>
      </c>
      <c r="H61" s="75">
        <f>H62+H63+H64+H65</f>
        <v>16492.2</v>
      </c>
    </row>
    <row r="62" spans="1:8" s="1" customFormat="1" ht="28.5" x14ac:dyDescent="0.25">
      <c r="A62" s="471"/>
      <c r="B62" s="477"/>
      <c r="C62" s="480"/>
      <c r="D62" s="109" t="s">
        <v>8</v>
      </c>
      <c r="E62" s="76">
        <f t="shared" si="3"/>
        <v>49676.800000000003</v>
      </c>
      <c r="F62" s="76">
        <f>18847.9-500+29.9+43-302.4</f>
        <v>18118.400000000001</v>
      </c>
      <c r="G62" s="76">
        <f>15536.3-500+29.9</f>
        <v>15066.199999999999</v>
      </c>
      <c r="H62" s="77">
        <f>16962.3-500+29.9</f>
        <v>16492.2</v>
      </c>
    </row>
    <row r="63" spans="1:8" s="1" customFormat="1" ht="28.5" x14ac:dyDescent="0.25">
      <c r="A63" s="471"/>
      <c r="B63" s="477"/>
      <c r="C63" s="480"/>
      <c r="D63" s="109" t="s">
        <v>9</v>
      </c>
      <c r="E63" s="76">
        <f t="shared" si="3"/>
        <v>0</v>
      </c>
      <c r="F63" s="76">
        <v>0</v>
      </c>
      <c r="G63" s="76">
        <v>0</v>
      </c>
      <c r="H63" s="77">
        <v>0</v>
      </c>
    </row>
    <row r="64" spans="1:8" s="1" customFormat="1" ht="28.5" x14ac:dyDescent="0.25">
      <c r="A64" s="471"/>
      <c r="B64" s="477"/>
      <c r="C64" s="480"/>
      <c r="D64" s="109" t="s">
        <v>10</v>
      </c>
      <c r="E64" s="76">
        <f t="shared" si="3"/>
        <v>0</v>
      </c>
      <c r="F64" s="76">
        <v>0</v>
      </c>
      <c r="G64" s="76">
        <v>0</v>
      </c>
      <c r="H64" s="77">
        <v>0</v>
      </c>
    </row>
    <row r="65" spans="1:8" s="1" customFormat="1" ht="29.25" customHeight="1" thickBot="1" x14ac:dyDescent="0.3">
      <c r="A65" s="472"/>
      <c r="B65" s="478"/>
      <c r="C65" s="481"/>
      <c r="D65" s="110" t="s">
        <v>11</v>
      </c>
      <c r="E65" s="82">
        <f t="shared" si="3"/>
        <v>0</v>
      </c>
      <c r="F65" s="79">
        <v>0</v>
      </c>
      <c r="G65" s="79">
        <v>0</v>
      </c>
      <c r="H65" s="80">
        <v>0</v>
      </c>
    </row>
    <row r="66" spans="1:8" s="1" customFormat="1" ht="13.5" customHeight="1" x14ac:dyDescent="0.25">
      <c r="A66" s="470" t="s">
        <v>34</v>
      </c>
      <c r="B66" s="476" t="s">
        <v>64</v>
      </c>
      <c r="C66" s="479" t="s">
        <v>27</v>
      </c>
      <c r="D66" s="120" t="s">
        <v>7</v>
      </c>
      <c r="E66" s="278">
        <f t="shared" si="3"/>
        <v>1500</v>
      </c>
      <c r="F66" s="278">
        <f>F67+F68+F69+F70</f>
        <v>500</v>
      </c>
      <c r="G66" s="278">
        <f>G67+G68+G69+G70</f>
        <v>500</v>
      </c>
      <c r="H66" s="279">
        <f>H67+H68+H69+H70</f>
        <v>500</v>
      </c>
    </row>
    <row r="67" spans="1:8" s="1" customFormat="1" ht="28.5" x14ac:dyDescent="0.25">
      <c r="A67" s="471"/>
      <c r="B67" s="477"/>
      <c r="C67" s="480"/>
      <c r="D67" s="109" t="s">
        <v>8</v>
      </c>
      <c r="E67" s="280">
        <f t="shared" si="3"/>
        <v>1500</v>
      </c>
      <c r="F67" s="280">
        <v>500</v>
      </c>
      <c r="G67" s="87">
        <v>500</v>
      </c>
      <c r="H67" s="281">
        <v>500</v>
      </c>
    </row>
    <row r="68" spans="1:8" s="1" customFormat="1" ht="28.5" x14ac:dyDescent="0.25">
      <c r="A68" s="471"/>
      <c r="B68" s="477"/>
      <c r="C68" s="480"/>
      <c r="D68" s="109" t="s">
        <v>9</v>
      </c>
      <c r="E68" s="280">
        <f t="shared" si="3"/>
        <v>0</v>
      </c>
      <c r="F68" s="280">
        <v>0</v>
      </c>
      <c r="G68" s="280">
        <v>0</v>
      </c>
      <c r="H68" s="282">
        <v>0</v>
      </c>
    </row>
    <row r="69" spans="1:8" s="1" customFormat="1" ht="28.5" x14ac:dyDescent="0.25">
      <c r="A69" s="471"/>
      <c r="B69" s="477"/>
      <c r="C69" s="480"/>
      <c r="D69" s="109" t="s">
        <v>10</v>
      </c>
      <c r="E69" s="280">
        <f t="shared" si="3"/>
        <v>0</v>
      </c>
      <c r="F69" s="76">
        <v>0</v>
      </c>
      <c r="G69" s="76">
        <v>0</v>
      </c>
      <c r="H69" s="77">
        <v>0</v>
      </c>
    </row>
    <row r="70" spans="1:8" s="1" customFormat="1" ht="29.25" thickBot="1" x14ac:dyDescent="0.3">
      <c r="A70" s="472"/>
      <c r="B70" s="478"/>
      <c r="C70" s="481"/>
      <c r="D70" s="110" t="s">
        <v>11</v>
      </c>
      <c r="E70" s="283">
        <f t="shared" si="3"/>
        <v>0</v>
      </c>
      <c r="F70" s="79">
        <v>0</v>
      </c>
      <c r="G70" s="79">
        <v>0</v>
      </c>
      <c r="H70" s="80">
        <v>0</v>
      </c>
    </row>
    <row r="71" spans="1:8" s="1" customFormat="1" ht="18" customHeight="1" x14ac:dyDescent="0.25">
      <c r="A71" s="470" t="s">
        <v>39</v>
      </c>
      <c r="B71" s="476" t="s">
        <v>56</v>
      </c>
      <c r="C71" s="479" t="s">
        <v>26</v>
      </c>
      <c r="D71" s="251" t="s">
        <v>7</v>
      </c>
      <c r="E71" s="74">
        <f t="shared" si="3"/>
        <v>46.2</v>
      </c>
      <c r="F71" s="74">
        <f>F72+F73+F74+F75</f>
        <v>15.4</v>
      </c>
      <c r="G71" s="74">
        <f>G72+G73+G74+G75</f>
        <v>15.4</v>
      </c>
      <c r="H71" s="75">
        <f>H72+H73+H74+H75</f>
        <v>15.4</v>
      </c>
    </row>
    <row r="72" spans="1:8" s="1" customFormat="1" ht="28.5" x14ac:dyDescent="0.25">
      <c r="A72" s="471"/>
      <c r="B72" s="477"/>
      <c r="C72" s="480"/>
      <c r="D72" s="109" t="s">
        <v>8</v>
      </c>
      <c r="E72" s="76">
        <f t="shared" si="3"/>
        <v>0</v>
      </c>
      <c r="F72" s="76">
        <v>0</v>
      </c>
      <c r="G72" s="76">
        <v>0</v>
      </c>
      <c r="H72" s="77">
        <v>0</v>
      </c>
    </row>
    <row r="73" spans="1:8" s="1" customFormat="1" ht="28.5" x14ac:dyDescent="0.25">
      <c r="A73" s="471"/>
      <c r="B73" s="477"/>
      <c r="C73" s="480"/>
      <c r="D73" s="109" t="s">
        <v>9</v>
      </c>
      <c r="E73" s="76">
        <f t="shared" si="3"/>
        <v>46.2</v>
      </c>
      <c r="F73" s="76">
        <v>15.4</v>
      </c>
      <c r="G73" s="76">
        <v>15.4</v>
      </c>
      <c r="H73" s="77">
        <v>15.4</v>
      </c>
    </row>
    <row r="74" spans="1:8" s="1" customFormat="1" ht="29.25" customHeight="1" x14ac:dyDescent="0.25">
      <c r="A74" s="471"/>
      <c r="B74" s="477"/>
      <c r="C74" s="480"/>
      <c r="D74" s="109" t="s">
        <v>10</v>
      </c>
      <c r="E74" s="76">
        <f t="shared" si="3"/>
        <v>0</v>
      </c>
      <c r="F74" s="76">
        <v>0</v>
      </c>
      <c r="G74" s="76">
        <v>0</v>
      </c>
      <c r="H74" s="77">
        <v>0</v>
      </c>
    </row>
    <row r="75" spans="1:8" s="1" customFormat="1" ht="32.25" customHeight="1" thickBot="1" x14ac:dyDescent="0.3">
      <c r="A75" s="472"/>
      <c r="B75" s="478"/>
      <c r="C75" s="481"/>
      <c r="D75" s="110" t="s">
        <v>11</v>
      </c>
      <c r="E75" s="79">
        <f t="shared" si="3"/>
        <v>0</v>
      </c>
      <c r="F75" s="79">
        <v>0</v>
      </c>
      <c r="G75" s="79">
        <v>0</v>
      </c>
      <c r="H75" s="80">
        <v>0</v>
      </c>
    </row>
    <row r="76" spans="1:8" s="1" customFormat="1" ht="20.25" customHeight="1" x14ac:dyDescent="0.25">
      <c r="A76" s="470" t="s">
        <v>35</v>
      </c>
      <c r="B76" s="476" t="s">
        <v>57</v>
      </c>
      <c r="C76" s="479" t="s">
        <v>26</v>
      </c>
      <c r="D76" s="251" t="s">
        <v>7</v>
      </c>
      <c r="E76" s="74">
        <f t="shared" si="3"/>
        <v>261.89999999999998</v>
      </c>
      <c r="F76" s="74">
        <f>F77+F78+F79+F80</f>
        <v>87.3</v>
      </c>
      <c r="G76" s="74">
        <f>G77+G78+G79+G80</f>
        <v>87.3</v>
      </c>
      <c r="H76" s="75">
        <f>H77+H78+H79+H80</f>
        <v>87.3</v>
      </c>
    </row>
    <row r="77" spans="1:8" s="1" customFormat="1" ht="28.5" x14ac:dyDescent="0.25">
      <c r="A77" s="471"/>
      <c r="B77" s="477"/>
      <c r="C77" s="480"/>
      <c r="D77" s="109" t="s">
        <v>8</v>
      </c>
      <c r="E77" s="76">
        <f t="shared" si="3"/>
        <v>0</v>
      </c>
      <c r="F77" s="76">
        <v>0</v>
      </c>
      <c r="G77" s="76">
        <v>0</v>
      </c>
      <c r="H77" s="77">
        <v>0</v>
      </c>
    </row>
    <row r="78" spans="1:8" s="1" customFormat="1" ht="28.5" x14ac:dyDescent="0.25">
      <c r="A78" s="471"/>
      <c r="B78" s="477"/>
      <c r="C78" s="480"/>
      <c r="D78" s="109" t="s">
        <v>9</v>
      </c>
      <c r="E78" s="76">
        <f t="shared" si="3"/>
        <v>261.89999999999998</v>
      </c>
      <c r="F78" s="76">
        <v>87.3</v>
      </c>
      <c r="G78" s="76">
        <v>87.3</v>
      </c>
      <c r="H78" s="77">
        <v>87.3</v>
      </c>
    </row>
    <row r="79" spans="1:8" s="1" customFormat="1" ht="28.5" x14ac:dyDescent="0.25">
      <c r="A79" s="471"/>
      <c r="B79" s="477"/>
      <c r="C79" s="480"/>
      <c r="D79" s="109" t="s">
        <v>10</v>
      </c>
      <c r="E79" s="76">
        <f t="shared" si="3"/>
        <v>0</v>
      </c>
      <c r="F79" s="76">
        <v>0</v>
      </c>
      <c r="G79" s="76">
        <v>0</v>
      </c>
      <c r="H79" s="77">
        <v>0</v>
      </c>
    </row>
    <row r="80" spans="1:8" s="1" customFormat="1" ht="29.25" thickBot="1" x14ac:dyDescent="0.3">
      <c r="A80" s="472"/>
      <c r="B80" s="478"/>
      <c r="C80" s="481"/>
      <c r="D80" s="110" t="s">
        <v>11</v>
      </c>
      <c r="E80" s="79">
        <f t="shared" si="3"/>
        <v>0</v>
      </c>
      <c r="F80" s="79">
        <v>0</v>
      </c>
      <c r="G80" s="79">
        <v>0</v>
      </c>
      <c r="H80" s="80">
        <v>0</v>
      </c>
    </row>
    <row r="81" spans="1:8" s="1" customFormat="1" ht="17.25" customHeight="1" x14ac:dyDescent="0.25">
      <c r="A81" s="470" t="s">
        <v>40</v>
      </c>
      <c r="B81" s="476" t="s">
        <v>56</v>
      </c>
      <c r="C81" s="479" t="s">
        <v>26</v>
      </c>
      <c r="D81" s="251" t="s">
        <v>7</v>
      </c>
      <c r="E81" s="74">
        <f t="shared" si="3"/>
        <v>108</v>
      </c>
      <c r="F81" s="74">
        <f>F82+F83+F84+F85</f>
        <v>36</v>
      </c>
      <c r="G81" s="74">
        <f>G82+G83+G84+G85</f>
        <v>36</v>
      </c>
      <c r="H81" s="75">
        <f>H82+H83+H84+H85</f>
        <v>36</v>
      </c>
    </row>
    <row r="82" spans="1:8" s="1" customFormat="1" ht="30" customHeight="1" x14ac:dyDescent="0.25">
      <c r="A82" s="471"/>
      <c r="B82" s="477"/>
      <c r="C82" s="480"/>
      <c r="D82" s="109" t="s">
        <v>8</v>
      </c>
      <c r="E82" s="76">
        <f t="shared" si="3"/>
        <v>108</v>
      </c>
      <c r="F82" s="76">
        <v>36</v>
      </c>
      <c r="G82" s="76">
        <v>36</v>
      </c>
      <c r="H82" s="77">
        <v>36</v>
      </c>
    </row>
    <row r="83" spans="1:8" s="1" customFormat="1" ht="28.5" x14ac:dyDescent="0.25">
      <c r="A83" s="471"/>
      <c r="B83" s="477"/>
      <c r="C83" s="480"/>
      <c r="D83" s="109" t="s">
        <v>9</v>
      </c>
      <c r="E83" s="76">
        <f t="shared" si="3"/>
        <v>0</v>
      </c>
      <c r="F83" s="76">
        <v>0</v>
      </c>
      <c r="G83" s="76">
        <v>0</v>
      </c>
      <c r="H83" s="77">
        <v>0</v>
      </c>
    </row>
    <row r="84" spans="1:8" s="1" customFormat="1" ht="27" customHeight="1" x14ac:dyDescent="0.25">
      <c r="A84" s="471"/>
      <c r="B84" s="477"/>
      <c r="C84" s="480"/>
      <c r="D84" s="109" t="s">
        <v>10</v>
      </c>
      <c r="E84" s="76">
        <f t="shared" si="3"/>
        <v>0</v>
      </c>
      <c r="F84" s="76">
        <v>0</v>
      </c>
      <c r="G84" s="76">
        <v>0</v>
      </c>
      <c r="H84" s="77">
        <v>0</v>
      </c>
    </row>
    <row r="85" spans="1:8" s="1" customFormat="1" ht="31.5" customHeight="1" thickBot="1" x14ac:dyDescent="0.3">
      <c r="A85" s="472"/>
      <c r="B85" s="478"/>
      <c r="C85" s="481"/>
      <c r="D85" s="110" t="s">
        <v>11</v>
      </c>
      <c r="E85" s="79">
        <f t="shared" si="3"/>
        <v>0</v>
      </c>
      <c r="F85" s="79">
        <v>0</v>
      </c>
      <c r="G85" s="79">
        <v>0</v>
      </c>
      <c r="H85" s="80">
        <v>0</v>
      </c>
    </row>
    <row r="86" spans="1:8" s="1" customFormat="1" ht="18.75" customHeight="1" x14ac:dyDescent="0.25">
      <c r="A86" s="470" t="s">
        <v>36</v>
      </c>
      <c r="B86" s="482" t="s">
        <v>65</v>
      </c>
      <c r="C86" s="479" t="s">
        <v>29</v>
      </c>
      <c r="D86" s="251" t="s">
        <v>7</v>
      </c>
      <c r="E86" s="74">
        <f t="shared" si="3"/>
        <v>656.7</v>
      </c>
      <c r="F86" s="74">
        <f>F87+F88+F89+F90</f>
        <v>218.9</v>
      </c>
      <c r="G86" s="74">
        <f>G87+G88+G89+G90</f>
        <v>218.9</v>
      </c>
      <c r="H86" s="75">
        <f>H87+H88+H89+H90</f>
        <v>218.9</v>
      </c>
    </row>
    <row r="87" spans="1:8" s="1" customFormat="1" ht="32.25" customHeight="1" x14ac:dyDescent="0.25">
      <c r="A87" s="471"/>
      <c r="B87" s="483"/>
      <c r="C87" s="480"/>
      <c r="D87" s="109" t="s">
        <v>8</v>
      </c>
      <c r="E87" s="76">
        <f t="shared" si="3"/>
        <v>0</v>
      </c>
      <c r="F87" s="76">
        <v>0</v>
      </c>
      <c r="G87" s="76">
        <v>0</v>
      </c>
      <c r="H87" s="77">
        <v>0</v>
      </c>
    </row>
    <row r="88" spans="1:8" s="1" customFormat="1" ht="28.5" x14ac:dyDescent="0.25">
      <c r="A88" s="471"/>
      <c r="B88" s="483"/>
      <c r="C88" s="480"/>
      <c r="D88" s="109" t="s">
        <v>9</v>
      </c>
      <c r="E88" s="76">
        <f t="shared" si="3"/>
        <v>0</v>
      </c>
      <c r="F88" s="76">
        <v>0</v>
      </c>
      <c r="G88" s="76">
        <v>0</v>
      </c>
      <c r="H88" s="77">
        <v>0</v>
      </c>
    </row>
    <row r="89" spans="1:8" s="1" customFormat="1" ht="28.5" x14ac:dyDescent="0.25">
      <c r="A89" s="471"/>
      <c r="B89" s="483"/>
      <c r="C89" s="480"/>
      <c r="D89" s="109" t="s">
        <v>10</v>
      </c>
      <c r="E89" s="76">
        <f t="shared" si="3"/>
        <v>0</v>
      </c>
      <c r="F89" s="76">
        <v>0</v>
      </c>
      <c r="G89" s="76">
        <v>0</v>
      </c>
      <c r="H89" s="77">
        <v>0</v>
      </c>
    </row>
    <row r="90" spans="1:8" s="1" customFormat="1" ht="29.25" thickBot="1" x14ac:dyDescent="0.3">
      <c r="A90" s="472"/>
      <c r="B90" s="484"/>
      <c r="C90" s="481"/>
      <c r="D90" s="110" t="s">
        <v>11</v>
      </c>
      <c r="E90" s="79">
        <f t="shared" si="3"/>
        <v>656.7</v>
      </c>
      <c r="F90" s="79">
        <v>218.9</v>
      </c>
      <c r="G90" s="79">
        <v>218.9</v>
      </c>
      <c r="H90" s="80">
        <v>218.9</v>
      </c>
    </row>
    <row r="91" spans="1:8" s="1" customFormat="1" ht="18.75" customHeight="1" x14ac:dyDescent="0.25">
      <c r="A91" s="470" t="s">
        <v>37</v>
      </c>
      <c r="B91" s="482" t="s">
        <v>55</v>
      </c>
      <c r="C91" s="479" t="s">
        <v>27</v>
      </c>
      <c r="D91" s="251" t="s">
        <v>7</v>
      </c>
      <c r="E91" s="74">
        <f t="shared" si="3"/>
        <v>222</v>
      </c>
      <c r="F91" s="74">
        <f>F92+F93+F94+F95</f>
        <v>74</v>
      </c>
      <c r="G91" s="74">
        <f>G92+G93+G94+G95</f>
        <v>74</v>
      </c>
      <c r="H91" s="75">
        <f>H92+H93+H94+H95</f>
        <v>74</v>
      </c>
    </row>
    <row r="92" spans="1:8" s="1" customFormat="1" ht="28.5" x14ac:dyDescent="0.25">
      <c r="A92" s="471"/>
      <c r="B92" s="483"/>
      <c r="C92" s="480"/>
      <c r="D92" s="109" t="s">
        <v>8</v>
      </c>
      <c r="E92" s="76">
        <f t="shared" si="3"/>
        <v>222</v>
      </c>
      <c r="F92" s="76">
        <f>56.8+17.2</f>
        <v>74</v>
      </c>
      <c r="G92" s="76">
        <f>56.8+17.2</f>
        <v>74</v>
      </c>
      <c r="H92" s="77">
        <f>56.8+17.2</f>
        <v>74</v>
      </c>
    </row>
    <row r="93" spans="1:8" s="1" customFormat="1" ht="28.5" x14ac:dyDescent="0.25">
      <c r="A93" s="471"/>
      <c r="B93" s="483"/>
      <c r="C93" s="480"/>
      <c r="D93" s="109" t="s">
        <v>9</v>
      </c>
      <c r="E93" s="76">
        <f t="shared" si="3"/>
        <v>0</v>
      </c>
      <c r="F93" s="76">
        <v>0</v>
      </c>
      <c r="G93" s="76">
        <v>0</v>
      </c>
      <c r="H93" s="77">
        <v>0</v>
      </c>
    </row>
    <row r="94" spans="1:8" s="1" customFormat="1" ht="28.5" x14ac:dyDescent="0.25">
      <c r="A94" s="471"/>
      <c r="B94" s="483"/>
      <c r="C94" s="480"/>
      <c r="D94" s="109" t="s">
        <v>10</v>
      </c>
      <c r="E94" s="76">
        <f t="shared" si="3"/>
        <v>0</v>
      </c>
      <c r="F94" s="76">
        <v>0</v>
      </c>
      <c r="G94" s="76">
        <v>0</v>
      </c>
      <c r="H94" s="77">
        <v>0</v>
      </c>
    </row>
    <row r="95" spans="1:8" s="1" customFormat="1" ht="29.25" thickBot="1" x14ac:dyDescent="0.3">
      <c r="A95" s="472"/>
      <c r="B95" s="484"/>
      <c r="C95" s="481"/>
      <c r="D95" s="110" t="s">
        <v>11</v>
      </c>
      <c r="E95" s="79">
        <f t="shared" si="3"/>
        <v>0</v>
      </c>
      <c r="F95" s="79">
        <v>0</v>
      </c>
      <c r="G95" s="79">
        <v>0</v>
      </c>
      <c r="H95" s="80">
        <v>0</v>
      </c>
    </row>
    <row r="96" spans="1:8" s="1" customFormat="1" ht="17.25" customHeight="1" x14ac:dyDescent="0.25">
      <c r="A96" s="607" t="s">
        <v>44</v>
      </c>
      <c r="B96" s="491" t="s">
        <v>59</v>
      </c>
      <c r="C96" s="479" t="s">
        <v>28</v>
      </c>
      <c r="D96" s="120" t="s">
        <v>7</v>
      </c>
      <c r="E96" s="74">
        <f t="shared" si="3"/>
        <v>6185.6</v>
      </c>
      <c r="F96" s="74">
        <f>F97+F98+F99+F100</f>
        <v>6185.6</v>
      </c>
      <c r="G96" s="74">
        <f>G97+G98+G99+G100</f>
        <v>0</v>
      </c>
      <c r="H96" s="75">
        <f>H97+H98+H99+H100</f>
        <v>0</v>
      </c>
    </row>
    <row r="97" spans="1:8" s="1" customFormat="1" ht="32.25" customHeight="1" x14ac:dyDescent="0.25">
      <c r="A97" s="608"/>
      <c r="B97" s="492"/>
      <c r="C97" s="480"/>
      <c r="D97" s="109" t="s">
        <v>8</v>
      </c>
      <c r="E97" s="76">
        <f t="shared" si="3"/>
        <v>185.6</v>
      </c>
      <c r="F97" s="76">
        <f>41.4+144.2</f>
        <v>185.6</v>
      </c>
      <c r="G97" s="76">
        <v>0</v>
      </c>
      <c r="H97" s="77">
        <v>0</v>
      </c>
    </row>
    <row r="98" spans="1:8" s="1" customFormat="1" ht="32.25" customHeight="1" x14ac:dyDescent="0.25">
      <c r="A98" s="608"/>
      <c r="B98" s="492"/>
      <c r="C98" s="480"/>
      <c r="D98" s="109" t="s">
        <v>9</v>
      </c>
      <c r="E98" s="76">
        <f t="shared" si="3"/>
        <v>6000</v>
      </c>
      <c r="F98" s="76">
        <f>1339.3+4660.7</f>
        <v>6000</v>
      </c>
      <c r="G98" s="76">
        <v>0</v>
      </c>
      <c r="H98" s="77">
        <v>0</v>
      </c>
    </row>
    <row r="99" spans="1:8" s="1" customFormat="1" ht="32.25" customHeight="1" x14ac:dyDescent="0.25">
      <c r="A99" s="608"/>
      <c r="B99" s="492"/>
      <c r="C99" s="480"/>
      <c r="D99" s="109" t="s">
        <v>10</v>
      </c>
      <c r="E99" s="76">
        <f t="shared" si="3"/>
        <v>0</v>
      </c>
      <c r="F99" s="76">
        <v>0</v>
      </c>
      <c r="G99" s="76">
        <v>0</v>
      </c>
      <c r="H99" s="77">
        <v>0</v>
      </c>
    </row>
    <row r="100" spans="1:8" s="1" customFormat="1" ht="32.25" customHeight="1" thickBot="1" x14ac:dyDescent="0.3">
      <c r="A100" s="609"/>
      <c r="B100" s="493"/>
      <c r="C100" s="481"/>
      <c r="D100" s="112" t="s">
        <v>11</v>
      </c>
      <c r="E100" s="83">
        <f t="shared" si="3"/>
        <v>0</v>
      </c>
      <c r="F100" s="83">
        <v>0</v>
      </c>
      <c r="G100" s="83">
        <v>0</v>
      </c>
      <c r="H100" s="84">
        <v>0</v>
      </c>
    </row>
    <row r="101" spans="1:8" s="1" customFormat="1" ht="15.75" customHeight="1" x14ac:dyDescent="0.25">
      <c r="A101" s="607" t="s">
        <v>45</v>
      </c>
      <c r="B101" s="491" t="s">
        <v>66</v>
      </c>
      <c r="C101" s="479" t="s">
        <v>28</v>
      </c>
      <c r="D101" s="120" t="s">
        <v>7</v>
      </c>
      <c r="E101" s="266">
        <f t="shared" si="3"/>
        <v>10950.400000000001</v>
      </c>
      <c r="F101" s="266">
        <f>F102+F103+F104+F105</f>
        <v>3711.1000000000004</v>
      </c>
      <c r="G101" s="266">
        <f>G102+G103+G104+G105</f>
        <v>3569.5</v>
      </c>
      <c r="H101" s="267">
        <f>H102+H103+H104+H105</f>
        <v>3669.8</v>
      </c>
    </row>
    <row r="102" spans="1:8" s="1" customFormat="1" ht="29.25" customHeight="1" x14ac:dyDescent="0.25">
      <c r="A102" s="608"/>
      <c r="B102" s="492"/>
      <c r="C102" s="480"/>
      <c r="D102" s="109" t="s">
        <v>8</v>
      </c>
      <c r="E102" s="268">
        <f t="shared" si="3"/>
        <v>0</v>
      </c>
      <c r="F102" s="268">
        <v>0</v>
      </c>
      <c r="G102" s="268">
        <v>0</v>
      </c>
      <c r="H102" s="269">
        <v>0</v>
      </c>
    </row>
    <row r="103" spans="1:8" s="1" customFormat="1" ht="29.25" customHeight="1" x14ac:dyDescent="0.25">
      <c r="A103" s="608"/>
      <c r="B103" s="492"/>
      <c r="C103" s="480"/>
      <c r="D103" s="109" t="s">
        <v>9</v>
      </c>
      <c r="E103" s="268">
        <f t="shared" si="3"/>
        <v>408.22109999999998</v>
      </c>
      <c r="F103" s="268">
        <v>408.22109999999998</v>
      </c>
      <c r="G103" s="268">
        <v>0</v>
      </c>
      <c r="H103" s="269">
        <v>0</v>
      </c>
    </row>
    <row r="104" spans="1:8" s="1" customFormat="1" ht="29.25" customHeight="1" x14ac:dyDescent="0.25">
      <c r="A104" s="608"/>
      <c r="B104" s="492"/>
      <c r="C104" s="480"/>
      <c r="D104" s="109" t="s">
        <v>10</v>
      </c>
      <c r="E104" s="268">
        <f t="shared" si="3"/>
        <v>10542.178899999999</v>
      </c>
      <c r="F104" s="268">
        <v>3302.8789000000002</v>
      </c>
      <c r="G104" s="268">
        <v>3569.5</v>
      </c>
      <c r="H104" s="269">
        <v>3669.8</v>
      </c>
    </row>
    <row r="105" spans="1:8" s="1" customFormat="1" ht="29.25" customHeight="1" thickBot="1" x14ac:dyDescent="0.3">
      <c r="A105" s="609"/>
      <c r="B105" s="493"/>
      <c r="C105" s="481"/>
      <c r="D105" s="112" t="s">
        <v>11</v>
      </c>
      <c r="E105" s="270">
        <f t="shared" si="3"/>
        <v>0</v>
      </c>
      <c r="F105" s="270">
        <v>0</v>
      </c>
      <c r="G105" s="270">
        <v>0</v>
      </c>
      <c r="H105" s="271">
        <v>0</v>
      </c>
    </row>
    <row r="106" spans="1:8" s="1" customFormat="1" ht="29.25" customHeight="1" x14ac:dyDescent="0.25">
      <c r="A106" s="607" t="s">
        <v>46</v>
      </c>
      <c r="B106" s="491" t="s">
        <v>67</v>
      </c>
      <c r="C106" s="479" t="s">
        <v>28</v>
      </c>
      <c r="D106" s="120" t="s">
        <v>7</v>
      </c>
      <c r="E106" s="74">
        <f t="shared" si="3"/>
        <v>26282</v>
      </c>
      <c r="F106" s="74">
        <f>F107+F108+F109+F110</f>
        <v>8876.5</v>
      </c>
      <c r="G106" s="74">
        <f>G107+G108+G109+G110</f>
        <v>8876.5</v>
      </c>
      <c r="H106" s="75">
        <f>H107+H108+H109+H110</f>
        <v>8529</v>
      </c>
    </row>
    <row r="107" spans="1:8" s="1" customFormat="1" ht="29.25" customHeight="1" x14ac:dyDescent="0.25">
      <c r="A107" s="608"/>
      <c r="B107" s="492"/>
      <c r="C107" s="480"/>
      <c r="D107" s="109" t="s">
        <v>8</v>
      </c>
      <c r="E107" s="76">
        <f t="shared" si="3"/>
        <v>0</v>
      </c>
      <c r="F107" s="76">
        <v>0</v>
      </c>
      <c r="G107" s="76">
        <v>0</v>
      </c>
      <c r="H107" s="77">
        <v>0</v>
      </c>
    </row>
    <row r="108" spans="1:8" s="1" customFormat="1" ht="28.5" x14ac:dyDescent="0.25">
      <c r="A108" s="608"/>
      <c r="B108" s="492"/>
      <c r="C108" s="480"/>
      <c r="D108" s="109" t="s">
        <v>9</v>
      </c>
      <c r="E108" s="76">
        <f t="shared" si="3"/>
        <v>0</v>
      </c>
      <c r="F108" s="76">
        <v>0</v>
      </c>
      <c r="G108" s="76">
        <v>0</v>
      </c>
      <c r="H108" s="77">
        <v>0</v>
      </c>
    </row>
    <row r="109" spans="1:8" s="1" customFormat="1" ht="28.5" x14ac:dyDescent="0.25">
      <c r="A109" s="608"/>
      <c r="B109" s="492"/>
      <c r="C109" s="480"/>
      <c r="D109" s="109" t="s">
        <v>10</v>
      </c>
      <c r="E109" s="76">
        <f t="shared" si="3"/>
        <v>26282</v>
      </c>
      <c r="F109" s="76">
        <v>8876.5</v>
      </c>
      <c r="G109" s="76">
        <v>8876.5</v>
      </c>
      <c r="H109" s="77">
        <v>8529</v>
      </c>
    </row>
    <row r="110" spans="1:8" s="1" customFormat="1" ht="29.25" thickBot="1" x14ac:dyDescent="0.3">
      <c r="A110" s="609"/>
      <c r="B110" s="493"/>
      <c r="C110" s="481"/>
      <c r="D110" s="112" t="s">
        <v>11</v>
      </c>
      <c r="E110" s="83">
        <f t="shared" si="3"/>
        <v>0</v>
      </c>
      <c r="F110" s="83">
        <v>0</v>
      </c>
      <c r="G110" s="83">
        <v>0</v>
      </c>
      <c r="H110" s="84">
        <v>0</v>
      </c>
    </row>
    <row r="111" spans="1:8" s="1" customFormat="1" ht="20.25" customHeight="1" x14ac:dyDescent="0.25">
      <c r="A111" s="607" t="s">
        <v>50</v>
      </c>
      <c r="B111" s="491" t="s">
        <v>68</v>
      </c>
      <c r="C111" s="479" t="s">
        <v>28</v>
      </c>
      <c r="D111" s="120" t="s">
        <v>7</v>
      </c>
      <c r="E111" s="74">
        <f t="shared" si="3"/>
        <v>19191.900000000001</v>
      </c>
      <c r="F111" s="74">
        <f>F112+F113+F114+F115</f>
        <v>4340.1000000000004</v>
      </c>
      <c r="G111" s="74">
        <f>G112+G113+G114+G115</f>
        <v>6171.6</v>
      </c>
      <c r="H111" s="75">
        <f>H112+H113+H114+H115</f>
        <v>8680.2000000000007</v>
      </c>
    </row>
    <row r="112" spans="1:8" s="1" customFormat="1" ht="29.25" customHeight="1" x14ac:dyDescent="0.25">
      <c r="A112" s="608"/>
      <c r="B112" s="492"/>
      <c r="C112" s="480"/>
      <c r="D112" s="109" t="s">
        <v>8</v>
      </c>
      <c r="E112" s="76">
        <f t="shared" si="3"/>
        <v>0</v>
      </c>
      <c r="F112" s="76">
        <v>0</v>
      </c>
      <c r="G112" s="76">
        <v>0</v>
      </c>
      <c r="H112" s="77">
        <v>0</v>
      </c>
    </row>
    <row r="113" spans="1:8" s="1" customFormat="1" ht="28.5" x14ac:dyDescent="0.25">
      <c r="A113" s="608"/>
      <c r="B113" s="492"/>
      <c r="C113" s="480"/>
      <c r="D113" s="109" t="s">
        <v>9</v>
      </c>
      <c r="E113" s="76">
        <f t="shared" si="3"/>
        <v>19191.900000000001</v>
      </c>
      <c r="F113" s="76">
        <v>4340.1000000000004</v>
      </c>
      <c r="G113" s="76">
        <v>6171.6</v>
      </c>
      <c r="H113" s="77">
        <v>8680.2000000000007</v>
      </c>
    </row>
    <row r="114" spans="1:8" s="1" customFormat="1" ht="28.5" x14ac:dyDescent="0.25">
      <c r="A114" s="608"/>
      <c r="B114" s="492"/>
      <c r="C114" s="480"/>
      <c r="D114" s="109" t="s">
        <v>10</v>
      </c>
      <c r="E114" s="76">
        <f t="shared" si="3"/>
        <v>0</v>
      </c>
      <c r="F114" s="76">
        <v>0</v>
      </c>
      <c r="G114" s="76">
        <v>0</v>
      </c>
      <c r="H114" s="77">
        <v>0</v>
      </c>
    </row>
    <row r="115" spans="1:8" s="1" customFormat="1" ht="34.5" customHeight="1" thickBot="1" x14ac:dyDescent="0.3">
      <c r="A115" s="609"/>
      <c r="B115" s="493"/>
      <c r="C115" s="481"/>
      <c r="D115" s="112" t="s">
        <v>11</v>
      </c>
      <c r="E115" s="83">
        <f t="shared" si="3"/>
        <v>0</v>
      </c>
      <c r="F115" s="83">
        <v>0</v>
      </c>
      <c r="G115" s="83">
        <v>0</v>
      </c>
      <c r="H115" s="84">
        <v>0</v>
      </c>
    </row>
    <row r="116" spans="1:8" s="1" customFormat="1" ht="22.5" customHeight="1" x14ac:dyDescent="0.25">
      <c r="A116" s="607" t="s">
        <v>51</v>
      </c>
      <c r="B116" s="491" t="s">
        <v>69</v>
      </c>
      <c r="C116" s="479" t="s">
        <v>28</v>
      </c>
      <c r="D116" s="120" t="s">
        <v>7</v>
      </c>
      <c r="E116" s="74">
        <f t="shared" si="3"/>
        <v>16483.199999999997</v>
      </c>
      <c r="F116" s="74">
        <f>F117+F118+F119+F120</f>
        <v>5494.4</v>
      </c>
      <c r="G116" s="74">
        <f>G117+G118+G119+G120</f>
        <v>5494.4</v>
      </c>
      <c r="H116" s="75">
        <f>H117+H118+H119+H120</f>
        <v>5494.4</v>
      </c>
    </row>
    <row r="117" spans="1:8" s="1" customFormat="1" ht="27" customHeight="1" x14ac:dyDescent="0.25">
      <c r="A117" s="608"/>
      <c r="B117" s="492"/>
      <c r="C117" s="480"/>
      <c r="D117" s="109" t="s">
        <v>8</v>
      </c>
      <c r="E117" s="76">
        <f t="shared" si="3"/>
        <v>0</v>
      </c>
      <c r="F117" s="76">
        <v>0</v>
      </c>
      <c r="G117" s="76">
        <v>0</v>
      </c>
      <c r="H117" s="77">
        <v>0</v>
      </c>
    </row>
    <row r="118" spans="1:8" s="1" customFormat="1" ht="28.5" x14ac:dyDescent="0.25">
      <c r="A118" s="608"/>
      <c r="B118" s="492"/>
      <c r="C118" s="480"/>
      <c r="D118" s="109" t="s">
        <v>9</v>
      </c>
      <c r="E118" s="76">
        <f t="shared" si="3"/>
        <v>16483.199999999997</v>
      </c>
      <c r="F118" s="76">
        <v>5494.4</v>
      </c>
      <c r="G118" s="76">
        <v>5494.4</v>
      </c>
      <c r="H118" s="77">
        <v>5494.4</v>
      </c>
    </row>
    <row r="119" spans="1:8" s="1" customFormat="1" ht="28.5" x14ac:dyDescent="0.25">
      <c r="A119" s="608"/>
      <c r="B119" s="492"/>
      <c r="C119" s="480"/>
      <c r="D119" s="109" t="s">
        <v>10</v>
      </c>
      <c r="E119" s="76">
        <f t="shared" si="3"/>
        <v>0</v>
      </c>
      <c r="F119" s="76">
        <v>0</v>
      </c>
      <c r="G119" s="76">
        <v>0</v>
      </c>
      <c r="H119" s="77">
        <v>0</v>
      </c>
    </row>
    <row r="120" spans="1:8" s="1" customFormat="1" ht="29.25" thickBot="1" x14ac:dyDescent="0.3">
      <c r="A120" s="609"/>
      <c r="B120" s="493"/>
      <c r="C120" s="481"/>
      <c r="D120" s="112" t="s">
        <v>11</v>
      </c>
      <c r="E120" s="83">
        <f t="shared" ref="E120:E130" si="4">F120+G120+H120</f>
        <v>0</v>
      </c>
      <c r="F120" s="83">
        <v>0</v>
      </c>
      <c r="G120" s="83">
        <v>0</v>
      </c>
      <c r="H120" s="84">
        <v>0</v>
      </c>
    </row>
    <row r="121" spans="1:8" s="1" customFormat="1" ht="21" customHeight="1" x14ac:dyDescent="0.25">
      <c r="A121" s="607" t="s">
        <v>52</v>
      </c>
      <c r="B121" s="491" t="s">
        <v>70</v>
      </c>
      <c r="C121" s="479" t="s">
        <v>28</v>
      </c>
      <c r="D121" s="120" t="s">
        <v>7</v>
      </c>
      <c r="E121" s="74">
        <f t="shared" si="4"/>
        <v>1516.2</v>
      </c>
      <c r="F121" s="74">
        <f>F122+F123+F124+F125</f>
        <v>1516.2</v>
      </c>
      <c r="G121" s="74">
        <f>G122+G123+G124+G125</f>
        <v>0</v>
      </c>
      <c r="H121" s="75">
        <f>H122+H123+H124+H125</f>
        <v>0</v>
      </c>
    </row>
    <row r="122" spans="1:8" s="1" customFormat="1" ht="31.5" customHeight="1" x14ac:dyDescent="0.25">
      <c r="A122" s="608"/>
      <c r="B122" s="492"/>
      <c r="C122" s="480"/>
      <c r="D122" s="109" t="s">
        <v>8</v>
      </c>
      <c r="E122" s="76">
        <f t="shared" si="4"/>
        <v>0</v>
      </c>
      <c r="F122" s="76">
        <v>0</v>
      </c>
      <c r="G122" s="76">
        <v>0</v>
      </c>
      <c r="H122" s="77">
        <v>0</v>
      </c>
    </row>
    <row r="123" spans="1:8" s="1" customFormat="1" ht="28.5" x14ac:dyDescent="0.25">
      <c r="A123" s="608"/>
      <c r="B123" s="492"/>
      <c r="C123" s="480"/>
      <c r="D123" s="109" t="s">
        <v>9</v>
      </c>
      <c r="E123" s="76">
        <f t="shared" si="4"/>
        <v>30.3</v>
      </c>
      <c r="F123" s="76">
        <v>30.3</v>
      </c>
      <c r="G123" s="76">
        <v>0</v>
      </c>
      <c r="H123" s="77">
        <v>0</v>
      </c>
    </row>
    <row r="124" spans="1:8" s="1" customFormat="1" ht="28.5" x14ac:dyDescent="0.25">
      <c r="A124" s="608"/>
      <c r="B124" s="492"/>
      <c r="C124" s="480"/>
      <c r="D124" s="109" t="s">
        <v>10</v>
      </c>
      <c r="E124" s="76">
        <f t="shared" si="4"/>
        <v>1485.9</v>
      </c>
      <c r="F124" s="76">
        <v>1485.9</v>
      </c>
      <c r="G124" s="76">
        <v>0</v>
      </c>
      <c r="H124" s="77">
        <v>0</v>
      </c>
    </row>
    <row r="125" spans="1:8" s="1" customFormat="1" ht="29.25" thickBot="1" x14ac:dyDescent="0.3">
      <c r="A125" s="609"/>
      <c r="B125" s="493"/>
      <c r="C125" s="481"/>
      <c r="D125" s="112" t="s">
        <v>11</v>
      </c>
      <c r="E125" s="83">
        <f t="shared" si="4"/>
        <v>0</v>
      </c>
      <c r="F125" s="83">
        <v>0</v>
      </c>
      <c r="G125" s="83">
        <v>0</v>
      </c>
      <c r="H125" s="84">
        <v>0</v>
      </c>
    </row>
    <row r="126" spans="1:8" s="1" customFormat="1" ht="24.75" customHeight="1" x14ac:dyDescent="0.25">
      <c r="A126" s="607" t="s">
        <v>53</v>
      </c>
      <c r="B126" s="491" t="s">
        <v>71</v>
      </c>
      <c r="C126" s="479" t="s">
        <v>83</v>
      </c>
      <c r="D126" s="120" t="s">
        <v>7</v>
      </c>
      <c r="E126" s="272">
        <f t="shared" si="4"/>
        <v>19036.505440000001</v>
      </c>
      <c r="F126" s="272">
        <f>F127+F128+F129+F130</f>
        <v>7924.7</v>
      </c>
      <c r="G126" s="272">
        <f>G127+G128+G129+G130</f>
        <v>3130.1054399999998</v>
      </c>
      <c r="H126" s="273">
        <f>H127+H128+H129+H130</f>
        <v>7981.7</v>
      </c>
    </row>
    <row r="127" spans="1:8" s="1" customFormat="1" ht="24.75" customHeight="1" x14ac:dyDescent="0.25">
      <c r="A127" s="608"/>
      <c r="B127" s="492"/>
      <c r="C127" s="480"/>
      <c r="D127" s="109" t="s">
        <v>8</v>
      </c>
      <c r="E127" s="261">
        <f t="shared" si="4"/>
        <v>0</v>
      </c>
      <c r="F127" s="261">
        <v>0</v>
      </c>
      <c r="G127" s="261">
        <v>0</v>
      </c>
      <c r="H127" s="262">
        <v>0</v>
      </c>
    </row>
    <row r="128" spans="1:8" s="1" customFormat="1" ht="24.75" customHeight="1" x14ac:dyDescent="0.25">
      <c r="A128" s="608"/>
      <c r="B128" s="492"/>
      <c r="C128" s="480"/>
      <c r="D128" s="109" t="s">
        <v>9</v>
      </c>
      <c r="E128" s="261">
        <f t="shared" si="4"/>
        <v>380.73010999999997</v>
      </c>
      <c r="F128" s="261">
        <v>158.494</v>
      </c>
      <c r="G128" s="261">
        <v>62.602110000000003</v>
      </c>
      <c r="H128" s="262">
        <v>159.63399999999999</v>
      </c>
    </row>
    <row r="129" spans="1:8" s="1" customFormat="1" ht="24.75" customHeight="1" x14ac:dyDescent="0.25">
      <c r="A129" s="608"/>
      <c r="B129" s="492"/>
      <c r="C129" s="480"/>
      <c r="D129" s="109" t="s">
        <v>10</v>
      </c>
      <c r="E129" s="261">
        <f t="shared" si="4"/>
        <v>18655.77533</v>
      </c>
      <c r="F129" s="261">
        <v>7766.2060000000001</v>
      </c>
      <c r="G129" s="261">
        <v>3067.50333</v>
      </c>
      <c r="H129" s="262">
        <v>7822.0659999999998</v>
      </c>
    </row>
    <row r="130" spans="1:8" s="1" customFormat="1" ht="24.75" customHeight="1" thickBot="1" x14ac:dyDescent="0.3">
      <c r="A130" s="609"/>
      <c r="B130" s="493"/>
      <c r="C130" s="481"/>
      <c r="D130" s="110" t="s">
        <v>11</v>
      </c>
      <c r="E130" s="264">
        <f t="shared" si="4"/>
        <v>0</v>
      </c>
      <c r="F130" s="264">
        <v>0</v>
      </c>
      <c r="G130" s="264">
        <v>0</v>
      </c>
      <c r="H130" s="265">
        <v>0</v>
      </c>
    </row>
    <row r="131" spans="1:8" s="1" customFormat="1" ht="24.75" customHeight="1" x14ac:dyDescent="0.25">
      <c r="A131" s="607" t="s">
        <v>54</v>
      </c>
      <c r="B131" s="491" t="s">
        <v>72</v>
      </c>
      <c r="C131" s="479" t="s">
        <v>28</v>
      </c>
      <c r="D131" s="120" t="s">
        <v>7</v>
      </c>
      <c r="E131" s="74">
        <f>F131+G131+H131</f>
        <v>1319.1</v>
      </c>
      <c r="F131" s="74">
        <f>F132+F133+F134+F135</f>
        <v>398</v>
      </c>
      <c r="G131" s="74">
        <f>G132+G133+G134+G135</f>
        <v>299.8</v>
      </c>
      <c r="H131" s="75">
        <f>H132+H133+H134+H135</f>
        <v>621.29999999999995</v>
      </c>
    </row>
    <row r="132" spans="1:8" s="1" customFormat="1" ht="28.5" customHeight="1" x14ac:dyDescent="0.25">
      <c r="A132" s="608"/>
      <c r="B132" s="492"/>
      <c r="C132" s="480"/>
      <c r="D132" s="109" t="s">
        <v>8</v>
      </c>
      <c r="E132" s="76">
        <f>F132+G132+H132</f>
        <v>0</v>
      </c>
      <c r="F132" s="76">
        <v>0</v>
      </c>
      <c r="G132" s="76">
        <v>0</v>
      </c>
      <c r="H132" s="77">
        <v>0</v>
      </c>
    </row>
    <row r="133" spans="1:8" s="1" customFormat="1" ht="28.5" x14ac:dyDescent="0.25">
      <c r="A133" s="608"/>
      <c r="B133" s="492"/>
      <c r="C133" s="480"/>
      <c r="D133" s="109" t="s">
        <v>9</v>
      </c>
      <c r="E133" s="76">
        <f>F133+G133+H133</f>
        <v>1319.1</v>
      </c>
      <c r="F133" s="76">
        <v>398</v>
      </c>
      <c r="G133" s="76">
        <v>299.8</v>
      </c>
      <c r="H133" s="77">
        <v>621.29999999999995</v>
      </c>
    </row>
    <row r="134" spans="1:8" s="1" customFormat="1" ht="28.5" x14ac:dyDescent="0.25">
      <c r="A134" s="608"/>
      <c r="B134" s="492"/>
      <c r="C134" s="480"/>
      <c r="D134" s="109" t="s">
        <v>10</v>
      </c>
      <c r="E134" s="76">
        <f>F134+G134+H134</f>
        <v>0</v>
      </c>
      <c r="F134" s="76">
        <v>0</v>
      </c>
      <c r="G134" s="76">
        <v>0</v>
      </c>
      <c r="H134" s="77">
        <v>0</v>
      </c>
    </row>
    <row r="135" spans="1:8" s="1" customFormat="1" ht="29.25" thickBot="1" x14ac:dyDescent="0.3">
      <c r="A135" s="609"/>
      <c r="B135" s="493"/>
      <c r="C135" s="481"/>
      <c r="D135" s="112" t="s">
        <v>11</v>
      </c>
      <c r="E135" s="83">
        <f>F135+G135+H135</f>
        <v>0</v>
      </c>
      <c r="F135" s="83">
        <v>0</v>
      </c>
      <c r="G135" s="83">
        <v>0</v>
      </c>
      <c r="H135" s="84">
        <v>0</v>
      </c>
    </row>
    <row r="136" spans="1:8" s="1" customFormat="1" ht="18.75" customHeight="1" x14ac:dyDescent="0.25">
      <c r="A136" s="601" t="s">
        <v>78</v>
      </c>
      <c r="B136" s="506" t="s">
        <v>76</v>
      </c>
      <c r="C136" s="509" t="s">
        <v>30</v>
      </c>
      <c r="D136" s="252" t="s">
        <v>7</v>
      </c>
      <c r="E136" s="99">
        <f>G136+H136+F136</f>
        <v>594.6</v>
      </c>
      <c r="F136" s="99">
        <f>F137+F138+F139+F140</f>
        <v>594.6</v>
      </c>
      <c r="G136" s="99">
        <f>G137+G138+G139+G140</f>
        <v>0</v>
      </c>
      <c r="H136" s="100">
        <f>H137+H138+H139+H140</f>
        <v>0</v>
      </c>
    </row>
    <row r="137" spans="1:8" s="1" customFormat="1" ht="26.25" customHeight="1" x14ac:dyDescent="0.25">
      <c r="A137" s="602"/>
      <c r="B137" s="507"/>
      <c r="C137" s="510"/>
      <c r="D137" s="253" t="s">
        <v>8</v>
      </c>
      <c r="E137" s="44">
        <f>G137+H137+F137</f>
        <v>297.3</v>
      </c>
      <c r="F137" s="45">
        <v>297.3</v>
      </c>
      <c r="G137" s="45">
        <v>0</v>
      </c>
      <c r="H137" s="46">
        <v>0</v>
      </c>
    </row>
    <row r="138" spans="1:8" s="1" customFormat="1" ht="27" customHeight="1" x14ac:dyDescent="0.25">
      <c r="A138" s="602"/>
      <c r="B138" s="507"/>
      <c r="C138" s="510"/>
      <c r="D138" s="253" t="s">
        <v>9</v>
      </c>
      <c r="E138" s="44">
        <f>G138+H138+F138</f>
        <v>297.3</v>
      </c>
      <c r="F138" s="45">
        <v>297.3</v>
      </c>
      <c r="G138" s="45">
        <v>0</v>
      </c>
      <c r="H138" s="46">
        <v>0</v>
      </c>
    </row>
    <row r="139" spans="1:8" s="1" customFormat="1" ht="27.75" customHeight="1" x14ac:dyDescent="0.25">
      <c r="A139" s="602"/>
      <c r="B139" s="507"/>
      <c r="C139" s="510"/>
      <c r="D139" s="253" t="s">
        <v>10</v>
      </c>
      <c r="E139" s="44">
        <f>G139+H139+F139</f>
        <v>0</v>
      </c>
      <c r="F139" s="45">
        <v>0</v>
      </c>
      <c r="G139" s="45">
        <v>0</v>
      </c>
      <c r="H139" s="46">
        <v>0</v>
      </c>
    </row>
    <row r="140" spans="1:8" s="1" customFormat="1" ht="27.75" customHeight="1" thickBot="1" x14ac:dyDescent="0.3">
      <c r="A140" s="603"/>
      <c r="B140" s="508"/>
      <c r="C140" s="511"/>
      <c r="D140" s="254" t="s">
        <v>11</v>
      </c>
      <c r="E140" s="54">
        <f>G140+H140+F140</f>
        <v>0</v>
      </c>
      <c r="F140" s="50">
        <v>0</v>
      </c>
      <c r="G140" s="50">
        <v>0</v>
      </c>
      <c r="H140" s="51">
        <v>0</v>
      </c>
    </row>
    <row r="141" spans="1:8" s="1" customFormat="1" ht="13.5" customHeight="1" x14ac:dyDescent="0.25">
      <c r="A141" s="470" t="s">
        <v>82</v>
      </c>
      <c r="B141" s="476" t="s">
        <v>64</v>
      </c>
      <c r="C141" s="479" t="s">
        <v>83</v>
      </c>
      <c r="D141" s="120" t="s">
        <v>7</v>
      </c>
      <c r="E141" s="255">
        <f>F141+G141+H141</f>
        <v>6137.2460000000001</v>
      </c>
      <c r="F141" s="255">
        <f>F142+F143+F144+F145</f>
        <v>1568.7459999999999</v>
      </c>
      <c r="G141" s="255">
        <f>G142+G143+G144+G145</f>
        <v>1568.5</v>
      </c>
      <c r="H141" s="256">
        <f>H142+H143+H144+H145</f>
        <v>3000</v>
      </c>
    </row>
    <row r="142" spans="1:8" s="1" customFormat="1" ht="28.5" x14ac:dyDescent="0.25">
      <c r="A142" s="471"/>
      <c r="B142" s="477"/>
      <c r="C142" s="480"/>
      <c r="D142" s="109" t="s">
        <v>8</v>
      </c>
      <c r="E142" s="257">
        <f>F142+G142+H142</f>
        <v>0</v>
      </c>
      <c r="F142" s="257">
        <v>0</v>
      </c>
      <c r="G142" s="258">
        <v>0</v>
      </c>
      <c r="H142" s="259">
        <v>0</v>
      </c>
    </row>
    <row r="143" spans="1:8" s="1" customFormat="1" ht="28.5" x14ac:dyDescent="0.25">
      <c r="A143" s="471"/>
      <c r="B143" s="477"/>
      <c r="C143" s="480"/>
      <c r="D143" s="109" t="s">
        <v>9</v>
      </c>
      <c r="E143" s="257">
        <f>F143+G143+H143</f>
        <v>122.7449</v>
      </c>
      <c r="F143" s="257">
        <v>31.374849999999999</v>
      </c>
      <c r="G143" s="257">
        <v>31.370049999999999</v>
      </c>
      <c r="H143" s="260">
        <v>60</v>
      </c>
    </row>
    <row r="144" spans="1:8" s="1" customFormat="1" ht="28.5" x14ac:dyDescent="0.25">
      <c r="A144" s="471"/>
      <c r="B144" s="477"/>
      <c r="C144" s="480"/>
      <c r="D144" s="109" t="s">
        <v>10</v>
      </c>
      <c r="E144" s="257">
        <f>F144+G144+H144</f>
        <v>6014.5010999999995</v>
      </c>
      <c r="F144" s="261">
        <v>1537.3711499999999</v>
      </c>
      <c r="G144" s="261">
        <v>1537.12995</v>
      </c>
      <c r="H144" s="262">
        <v>2940</v>
      </c>
    </row>
    <row r="145" spans="1:8" s="1" customFormat="1" ht="29.25" thickBot="1" x14ac:dyDescent="0.3">
      <c r="A145" s="472"/>
      <c r="B145" s="478"/>
      <c r="C145" s="481"/>
      <c r="D145" s="110" t="s">
        <v>11</v>
      </c>
      <c r="E145" s="263">
        <f>F145+G145+H145</f>
        <v>0</v>
      </c>
      <c r="F145" s="264">
        <v>0</v>
      </c>
      <c r="G145" s="264">
        <v>0</v>
      </c>
      <c r="H145" s="265">
        <v>0</v>
      </c>
    </row>
    <row r="146" spans="1:8" s="1" customFormat="1" ht="21.75" customHeight="1" x14ac:dyDescent="0.25">
      <c r="A146" s="470" t="s">
        <v>31</v>
      </c>
      <c r="B146" s="485" t="s">
        <v>32</v>
      </c>
      <c r="C146" s="467" t="s">
        <v>27</v>
      </c>
      <c r="D146" s="251" t="s">
        <v>7</v>
      </c>
      <c r="E146" s="73">
        <f>E147+E148+E149+E150</f>
        <v>18378.399999999998</v>
      </c>
      <c r="F146" s="73">
        <f>F147+F148+F149+F150</f>
        <v>7386.7999999999993</v>
      </c>
      <c r="G146" s="73">
        <f>G147+G148+G149+G150</f>
        <v>5203.3999999999996</v>
      </c>
      <c r="H146" s="119">
        <f>H147+H148+H149+H150</f>
        <v>5788.2</v>
      </c>
    </row>
    <row r="147" spans="1:8" s="1" customFormat="1" ht="28.5" x14ac:dyDescent="0.25">
      <c r="A147" s="471"/>
      <c r="B147" s="486"/>
      <c r="C147" s="468"/>
      <c r="D147" s="109" t="s">
        <v>8</v>
      </c>
      <c r="E147" s="76">
        <f t="shared" ref="E147:H150" si="5">E152+E157+E162+E167</f>
        <v>16819.8</v>
      </c>
      <c r="F147" s="76">
        <f t="shared" si="5"/>
        <v>5828.2</v>
      </c>
      <c r="G147" s="76">
        <f t="shared" si="5"/>
        <v>5203.3999999999996</v>
      </c>
      <c r="H147" s="77">
        <f t="shared" si="5"/>
        <v>5788.2</v>
      </c>
    </row>
    <row r="148" spans="1:8" s="1" customFormat="1" ht="28.5" x14ac:dyDescent="0.25">
      <c r="A148" s="471"/>
      <c r="B148" s="486"/>
      <c r="C148" s="468"/>
      <c r="D148" s="109" t="s">
        <v>9</v>
      </c>
      <c r="E148" s="76">
        <f t="shared" si="5"/>
        <v>1558.6</v>
      </c>
      <c r="F148" s="76">
        <f t="shared" si="5"/>
        <v>1558.6</v>
      </c>
      <c r="G148" s="76">
        <f t="shared" si="5"/>
        <v>0</v>
      </c>
      <c r="H148" s="77">
        <f t="shared" si="5"/>
        <v>0</v>
      </c>
    </row>
    <row r="149" spans="1:8" s="1" customFormat="1" ht="28.5" x14ac:dyDescent="0.25">
      <c r="A149" s="471"/>
      <c r="B149" s="486"/>
      <c r="C149" s="468"/>
      <c r="D149" s="109" t="s">
        <v>10</v>
      </c>
      <c r="E149" s="76">
        <f t="shared" si="5"/>
        <v>0</v>
      </c>
      <c r="F149" s="76">
        <f t="shared" si="5"/>
        <v>0</v>
      </c>
      <c r="G149" s="76">
        <f t="shared" si="5"/>
        <v>0</v>
      </c>
      <c r="H149" s="77">
        <f t="shared" si="5"/>
        <v>0</v>
      </c>
    </row>
    <row r="150" spans="1:8" s="1" customFormat="1" ht="31.5" customHeight="1" thickBot="1" x14ac:dyDescent="0.3">
      <c r="A150" s="472"/>
      <c r="B150" s="487"/>
      <c r="C150" s="469"/>
      <c r="D150" s="110" t="s">
        <v>11</v>
      </c>
      <c r="E150" s="76">
        <f>F150+G150+H150</f>
        <v>0</v>
      </c>
      <c r="F150" s="82">
        <f t="shared" si="5"/>
        <v>0</v>
      </c>
      <c r="G150" s="82">
        <v>0</v>
      </c>
      <c r="H150" s="118">
        <f t="shared" si="5"/>
        <v>0</v>
      </c>
    </row>
    <row r="151" spans="1:8" s="1" customFormat="1" ht="20.25" customHeight="1" x14ac:dyDescent="0.25">
      <c r="A151" s="604" t="s">
        <v>24</v>
      </c>
      <c r="B151" s="497" t="s">
        <v>73</v>
      </c>
      <c r="C151" s="500" t="s">
        <v>30</v>
      </c>
      <c r="D151" s="274" t="s">
        <v>7</v>
      </c>
      <c r="E151" s="98">
        <f t="shared" ref="E151:E160" si="6">F151+G151+H151</f>
        <v>13170</v>
      </c>
      <c r="F151" s="99">
        <f>F152+F153+F154+F155</f>
        <v>4540</v>
      </c>
      <c r="G151" s="99">
        <f>G152+G153+G154+G155</f>
        <v>4022.6</v>
      </c>
      <c r="H151" s="100">
        <f>H152+H153+H154+H155</f>
        <v>4607.3999999999996</v>
      </c>
    </row>
    <row r="152" spans="1:8" s="1" customFormat="1" ht="28.5" x14ac:dyDescent="0.25">
      <c r="A152" s="605"/>
      <c r="B152" s="498"/>
      <c r="C152" s="501"/>
      <c r="D152" s="115" t="s">
        <v>8</v>
      </c>
      <c r="E152" s="101">
        <f t="shared" si="6"/>
        <v>13170</v>
      </c>
      <c r="F152" s="101">
        <f>4612+35.4-107.4</f>
        <v>4540</v>
      </c>
      <c r="G152" s="101">
        <v>4022.6</v>
      </c>
      <c r="H152" s="102">
        <v>4607.3999999999996</v>
      </c>
    </row>
    <row r="153" spans="1:8" s="1" customFormat="1" ht="28.5" x14ac:dyDescent="0.25">
      <c r="A153" s="605"/>
      <c r="B153" s="498"/>
      <c r="C153" s="501"/>
      <c r="D153" s="115" t="s">
        <v>9</v>
      </c>
      <c r="E153" s="101">
        <f t="shared" si="6"/>
        <v>0</v>
      </c>
      <c r="F153" s="101">
        <v>0</v>
      </c>
      <c r="G153" s="101">
        <v>0</v>
      </c>
      <c r="H153" s="102">
        <v>0</v>
      </c>
    </row>
    <row r="154" spans="1:8" s="1" customFormat="1" ht="30" customHeight="1" x14ac:dyDescent="0.25">
      <c r="A154" s="605"/>
      <c r="B154" s="498"/>
      <c r="C154" s="501"/>
      <c r="D154" s="115" t="s">
        <v>10</v>
      </c>
      <c r="E154" s="101">
        <f t="shared" si="6"/>
        <v>0</v>
      </c>
      <c r="F154" s="101">
        <v>0</v>
      </c>
      <c r="G154" s="101">
        <v>0</v>
      </c>
      <c r="H154" s="102">
        <v>0</v>
      </c>
    </row>
    <row r="155" spans="1:8" s="1" customFormat="1" ht="30" customHeight="1" thickBot="1" x14ac:dyDescent="0.3">
      <c r="A155" s="606"/>
      <c r="B155" s="499"/>
      <c r="C155" s="502"/>
      <c r="D155" s="116" t="s">
        <v>11</v>
      </c>
      <c r="E155" s="103">
        <f t="shared" si="6"/>
        <v>0</v>
      </c>
      <c r="F155" s="104">
        <v>0</v>
      </c>
      <c r="G155" s="104">
        <v>0</v>
      </c>
      <c r="H155" s="105">
        <v>0</v>
      </c>
    </row>
    <row r="156" spans="1:8" s="1" customFormat="1" ht="17.25" customHeight="1" x14ac:dyDescent="0.25">
      <c r="A156" s="604" t="s">
        <v>47</v>
      </c>
      <c r="B156" s="497" t="s">
        <v>74</v>
      </c>
      <c r="C156" s="500" t="s">
        <v>30</v>
      </c>
      <c r="D156" s="274" t="s">
        <v>7</v>
      </c>
      <c r="E156" s="98">
        <f t="shared" si="6"/>
        <v>1179</v>
      </c>
      <c r="F156" s="99">
        <f>F157+F158+F159+F160</f>
        <v>1179</v>
      </c>
      <c r="G156" s="99">
        <f>G157+G158+G159+G160</f>
        <v>0</v>
      </c>
      <c r="H156" s="100">
        <f>H157+H158+H159+H160</f>
        <v>0</v>
      </c>
    </row>
    <row r="157" spans="1:8" s="1" customFormat="1" ht="28.5" x14ac:dyDescent="0.25">
      <c r="A157" s="605"/>
      <c r="B157" s="498"/>
      <c r="C157" s="501"/>
      <c r="D157" s="115" t="s">
        <v>8</v>
      </c>
      <c r="E157" s="101">
        <f t="shared" si="6"/>
        <v>35.4</v>
      </c>
      <c r="F157" s="101">
        <v>35.4</v>
      </c>
      <c r="G157" s="101">
        <v>0</v>
      </c>
      <c r="H157" s="102">
        <v>0</v>
      </c>
    </row>
    <row r="158" spans="1:8" s="1" customFormat="1" ht="28.5" x14ac:dyDescent="0.25">
      <c r="A158" s="605"/>
      <c r="B158" s="498"/>
      <c r="C158" s="501"/>
      <c r="D158" s="115" t="s">
        <v>9</v>
      </c>
      <c r="E158" s="101">
        <f t="shared" si="6"/>
        <v>1143.5999999999999</v>
      </c>
      <c r="F158" s="101">
        <v>1143.5999999999999</v>
      </c>
      <c r="G158" s="101">
        <v>0</v>
      </c>
      <c r="H158" s="102">
        <v>0</v>
      </c>
    </row>
    <row r="159" spans="1:8" s="1" customFormat="1" ht="30" customHeight="1" x14ac:dyDescent="0.25">
      <c r="A159" s="605"/>
      <c r="B159" s="498"/>
      <c r="C159" s="501"/>
      <c r="D159" s="115" t="s">
        <v>10</v>
      </c>
      <c r="E159" s="101">
        <f t="shared" si="6"/>
        <v>0</v>
      </c>
      <c r="F159" s="101">
        <v>0</v>
      </c>
      <c r="G159" s="101">
        <v>0</v>
      </c>
      <c r="H159" s="102">
        <v>0</v>
      </c>
    </row>
    <row r="160" spans="1:8" s="1" customFormat="1" ht="30" customHeight="1" thickBot="1" x14ac:dyDescent="0.3">
      <c r="A160" s="606"/>
      <c r="B160" s="499"/>
      <c r="C160" s="502"/>
      <c r="D160" s="116" t="s">
        <v>11</v>
      </c>
      <c r="E160" s="103">
        <f t="shared" si="6"/>
        <v>0</v>
      </c>
      <c r="F160" s="104">
        <v>0</v>
      </c>
      <c r="G160" s="104">
        <v>0</v>
      </c>
      <c r="H160" s="105">
        <v>0</v>
      </c>
    </row>
    <row r="161" spans="1:8" s="1" customFormat="1" ht="20.25" customHeight="1" x14ac:dyDescent="0.25">
      <c r="A161" s="601" t="s">
        <v>48</v>
      </c>
      <c r="B161" s="506" t="s">
        <v>75</v>
      </c>
      <c r="C161" s="509" t="s">
        <v>30</v>
      </c>
      <c r="D161" s="275" t="s">
        <v>7</v>
      </c>
      <c r="E161" s="103">
        <f t="shared" ref="E161:E170" si="7">G161+H161+F161</f>
        <v>3542.3999999999996</v>
      </c>
      <c r="F161" s="103">
        <f>F162+F163+F164+F165</f>
        <v>1180.8</v>
      </c>
      <c r="G161" s="103">
        <f>G162+G163+G164+G165</f>
        <v>1180.8</v>
      </c>
      <c r="H161" s="106">
        <f>H162+H163+H164+H165</f>
        <v>1180.8</v>
      </c>
    </row>
    <row r="162" spans="1:8" s="1" customFormat="1" ht="28.5" x14ac:dyDescent="0.25">
      <c r="A162" s="602"/>
      <c r="B162" s="507"/>
      <c r="C162" s="510"/>
      <c r="D162" s="115" t="s">
        <v>8</v>
      </c>
      <c r="E162" s="101">
        <f t="shared" si="7"/>
        <v>3542.3999999999996</v>
      </c>
      <c r="F162" s="101">
        <v>1180.8</v>
      </c>
      <c r="G162" s="101">
        <v>1180.8</v>
      </c>
      <c r="H162" s="102">
        <v>1180.8</v>
      </c>
    </row>
    <row r="163" spans="1:8" s="1" customFormat="1" ht="28.5" x14ac:dyDescent="0.25">
      <c r="A163" s="602"/>
      <c r="B163" s="507"/>
      <c r="C163" s="510"/>
      <c r="D163" s="115" t="s">
        <v>9</v>
      </c>
      <c r="E163" s="101">
        <f t="shared" si="7"/>
        <v>0</v>
      </c>
      <c r="F163" s="101">
        <v>0</v>
      </c>
      <c r="G163" s="101">
        <v>0</v>
      </c>
      <c r="H163" s="102">
        <v>0</v>
      </c>
    </row>
    <row r="164" spans="1:8" s="1" customFormat="1" ht="30.75" customHeight="1" x14ac:dyDescent="0.25">
      <c r="A164" s="602"/>
      <c r="B164" s="507"/>
      <c r="C164" s="510"/>
      <c r="D164" s="115" t="s">
        <v>10</v>
      </c>
      <c r="E164" s="101">
        <f t="shared" si="7"/>
        <v>0</v>
      </c>
      <c r="F164" s="101">
        <v>0</v>
      </c>
      <c r="G164" s="101">
        <v>0</v>
      </c>
      <c r="H164" s="102">
        <v>0</v>
      </c>
    </row>
    <row r="165" spans="1:8" s="1" customFormat="1" ht="28.5" customHeight="1" thickBot="1" x14ac:dyDescent="0.3">
      <c r="A165" s="603"/>
      <c r="B165" s="508"/>
      <c r="C165" s="511"/>
      <c r="D165" s="116" t="s">
        <v>11</v>
      </c>
      <c r="E165" s="104">
        <f t="shared" si="7"/>
        <v>0</v>
      </c>
      <c r="F165" s="104">
        <v>0</v>
      </c>
      <c r="G165" s="104">
        <v>0</v>
      </c>
      <c r="H165" s="105">
        <v>0</v>
      </c>
    </row>
    <row r="166" spans="1:8" s="1" customFormat="1" ht="18.75" customHeight="1" x14ac:dyDescent="0.25">
      <c r="A166" s="601" t="s">
        <v>49</v>
      </c>
      <c r="B166" s="506" t="s">
        <v>76</v>
      </c>
      <c r="C166" s="509" t="s">
        <v>30</v>
      </c>
      <c r="D166" s="276" t="s">
        <v>7</v>
      </c>
      <c r="E166" s="103">
        <f t="shared" si="7"/>
        <v>487</v>
      </c>
      <c r="F166" s="103">
        <f>F167+F168+F169+F170</f>
        <v>487</v>
      </c>
      <c r="G166" s="103">
        <f>G167+G168+G169+G170</f>
        <v>0</v>
      </c>
      <c r="H166" s="106">
        <f>H167+H168+H169+H170</f>
        <v>0</v>
      </c>
    </row>
    <row r="167" spans="1:8" s="1" customFormat="1" ht="26.25" customHeight="1" x14ac:dyDescent="0.25">
      <c r="A167" s="602"/>
      <c r="B167" s="507"/>
      <c r="C167" s="510"/>
      <c r="D167" s="253" t="s">
        <v>8</v>
      </c>
      <c r="E167" s="44">
        <f t="shared" si="7"/>
        <v>72</v>
      </c>
      <c r="F167" s="45">
        <v>72</v>
      </c>
      <c r="G167" s="45">
        <v>0</v>
      </c>
      <c r="H167" s="46">
        <v>0</v>
      </c>
    </row>
    <row r="168" spans="1:8" s="1" customFormat="1" ht="27" customHeight="1" x14ac:dyDescent="0.25">
      <c r="A168" s="602"/>
      <c r="B168" s="507"/>
      <c r="C168" s="510"/>
      <c r="D168" s="253" t="s">
        <v>9</v>
      </c>
      <c r="E168" s="44">
        <f t="shared" si="7"/>
        <v>415</v>
      </c>
      <c r="F168" s="45">
        <v>415</v>
      </c>
      <c r="G168" s="45">
        <v>0</v>
      </c>
      <c r="H168" s="46">
        <v>0</v>
      </c>
    </row>
    <row r="169" spans="1:8" s="1" customFormat="1" ht="27.75" customHeight="1" x14ac:dyDescent="0.25">
      <c r="A169" s="602"/>
      <c r="B169" s="507"/>
      <c r="C169" s="510"/>
      <c r="D169" s="253" t="s">
        <v>10</v>
      </c>
      <c r="E169" s="44">
        <f t="shared" si="7"/>
        <v>0</v>
      </c>
      <c r="F169" s="45">
        <v>0</v>
      </c>
      <c r="G169" s="45">
        <v>0</v>
      </c>
      <c r="H169" s="46">
        <v>0</v>
      </c>
    </row>
    <row r="170" spans="1:8" s="1" customFormat="1" ht="27.75" customHeight="1" thickBot="1" x14ac:dyDescent="0.3">
      <c r="A170" s="603"/>
      <c r="B170" s="508"/>
      <c r="C170" s="511"/>
      <c r="D170" s="254" t="s">
        <v>11</v>
      </c>
      <c r="E170" s="54">
        <f t="shared" si="7"/>
        <v>0</v>
      </c>
      <c r="F170" s="50">
        <v>0</v>
      </c>
      <c r="G170" s="50">
        <v>0</v>
      </c>
      <c r="H170" s="51">
        <v>0</v>
      </c>
    </row>
    <row r="171" spans="1:8" s="1" customFormat="1" ht="27.75" customHeight="1" x14ac:dyDescent="0.25">
      <c r="A171" s="57"/>
      <c r="D171" s="122"/>
    </row>
    <row r="172" spans="1:8" s="1" customFormat="1" ht="27.75" customHeight="1" x14ac:dyDescent="0.25">
      <c r="A172" s="57"/>
      <c r="D172" s="122"/>
    </row>
    <row r="173" spans="1:8" s="1" customFormat="1" ht="27.75" customHeight="1" x14ac:dyDescent="0.25">
      <c r="A173" s="57"/>
      <c r="D173" s="122"/>
    </row>
    <row r="174" spans="1:8" s="1" customFormat="1" ht="27.75" customHeight="1" x14ac:dyDescent="0.25">
      <c r="A174" s="57"/>
      <c r="D174" s="122"/>
    </row>
    <row r="175" spans="1:8" s="1" customFormat="1" ht="27.75" customHeight="1" x14ac:dyDescent="0.25">
      <c r="A175" s="57"/>
      <c r="D175" s="122"/>
    </row>
    <row r="176" spans="1:8" s="1" customFormat="1" ht="27.75" customHeight="1" x14ac:dyDescent="0.25">
      <c r="A176" s="57"/>
      <c r="D176" s="122"/>
    </row>
    <row r="177" spans="1:4" s="1" customFormat="1" x14ac:dyDescent="0.25">
      <c r="A177" s="57"/>
      <c r="D177" s="122"/>
    </row>
    <row r="178" spans="1:4" s="1" customFormat="1" x14ac:dyDescent="0.25">
      <c r="A178" s="57"/>
      <c r="D178" s="122"/>
    </row>
    <row r="179" spans="1:4" s="1" customFormat="1" x14ac:dyDescent="0.25">
      <c r="A179" s="57"/>
      <c r="D179" s="122"/>
    </row>
    <row r="180" spans="1:4" s="1" customFormat="1" x14ac:dyDescent="0.25">
      <c r="A180" s="57"/>
      <c r="D180" s="122"/>
    </row>
    <row r="181" spans="1:4" s="1" customFormat="1" x14ac:dyDescent="0.25">
      <c r="A181" s="57"/>
      <c r="D181" s="122"/>
    </row>
    <row r="182" spans="1:4" s="1" customFormat="1" x14ac:dyDescent="0.25">
      <c r="A182" s="57"/>
      <c r="D182" s="122"/>
    </row>
    <row r="183" spans="1:4" s="1" customFormat="1" x14ac:dyDescent="0.25">
      <c r="A183" s="57"/>
      <c r="D183" s="122"/>
    </row>
    <row r="184" spans="1:4" s="1" customFormat="1" x14ac:dyDescent="0.25">
      <c r="A184" s="57"/>
      <c r="D184" s="122"/>
    </row>
    <row r="185" spans="1:4" s="1" customFormat="1" x14ac:dyDescent="0.25">
      <c r="A185" s="57"/>
      <c r="D185" s="122"/>
    </row>
    <row r="186" spans="1:4" s="1" customFormat="1" x14ac:dyDescent="0.25">
      <c r="A186" s="57"/>
      <c r="D186" s="122"/>
    </row>
    <row r="187" spans="1:4" s="1" customFormat="1" x14ac:dyDescent="0.25">
      <c r="A187" s="57"/>
      <c r="D187" s="122"/>
    </row>
    <row r="188" spans="1:4" s="1" customFormat="1" x14ac:dyDescent="0.25">
      <c r="A188" s="57"/>
      <c r="D188" s="122"/>
    </row>
    <row r="189" spans="1:4" s="1" customFormat="1" x14ac:dyDescent="0.25">
      <c r="A189" s="57"/>
      <c r="D189" s="122"/>
    </row>
    <row r="190" spans="1:4" s="1" customFormat="1" x14ac:dyDescent="0.25">
      <c r="A190" s="57"/>
      <c r="D190" s="122"/>
    </row>
    <row r="191" spans="1:4" s="1" customFormat="1" x14ac:dyDescent="0.25">
      <c r="A191" s="57"/>
      <c r="D191" s="122"/>
    </row>
    <row r="192" spans="1:4" s="1" customFormat="1" x14ac:dyDescent="0.25">
      <c r="A192" s="57"/>
      <c r="D192" s="122"/>
    </row>
    <row r="193" spans="1:4" s="1" customFormat="1" x14ac:dyDescent="0.25">
      <c r="A193" s="57"/>
      <c r="D193" s="122"/>
    </row>
    <row r="194" spans="1:4" s="1" customFormat="1" x14ac:dyDescent="0.25">
      <c r="A194" s="57"/>
      <c r="D194" s="122"/>
    </row>
    <row r="195" spans="1:4" s="1" customFormat="1" x14ac:dyDescent="0.25">
      <c r="A195" s="57"/>
      <c r="D195" s="122"/>
    </row>
    <row r="196" spans="1:4" s="1" customFormat="1" x14ac:dyDescent="0.25">
      <c r="A196" s="57"/>
      <c r="D196" s="122"/>
    </row>
    <row r="197" spans="1:4" s="1" customFormat="1" x14ac:dyDescent="0.25">
      <c r="A197" s="57"/>
      <c r="D197" s="122"/>
    </row>
    <row r="198" spans="1:4" s="1" customFormat="1" x14ac:dyDescent="0.25">
      <c r="A198" s="57"/>
      <c r="D198" s="122"/>
    </row>
    <row r="199" spans="1:4" s="1" customFormat="1" x14ac:dyDescent="0.25">
      <c r="A199" s="57"/>
      <c r="D199" s="122"/>
    </row>
    <row r="200" spans="1:4" s="1" customFormat="1" x14ac:dyDescent="0.25">
      <c r="A200" s="57"/>
      <c r="D200" s="122"/>
    </row>
    <row r="201" spans="1:4" s="1" customFormat="1" x14ac:dyDescent="0.25">
      <c r="A201" s="57"/>
      <c r="D201" s="122"/>
    </row>
    <row r="202" spans="1:4" s="1" customFormat="1" x14ac:dyDescent="0.25">
      <c r="A202" s="57"/>
      <c r="D202" s="122"/>
    </row>
    <row r="203" spans="1:4" s="1" customFormat="1" x14ac:dyDescent="0.25">
      <c r="A203" s="57"/>
      <c r="D203" s="122"/>
    </row>
    <row r="204" spans="1:4" s="1" customFormat="1" x14ac:dyDescent="0.25">
      <c r="A204" s="57"/>
      <c r="D204" s="122"/>
    </row>
    <row r="205" spans="1:4" s="1" customFormat="1" x14ac:dyDescent="0.25">
      <c r="A205" s="57"/>
      <c r="D205" s="122"/>
    </row>
    <row r="206" spans="1:4" s="1" customFormat="1" x14ac:dyDescent="0.25">
      <c r="A206" s="57"/>
      <c r="D206" s="122"/>
    </row>
    <row r="207" spans="1:4" s="1" customFormat="1" x14ac:dyDescent="0.25">
      <c r="A207" s="57"/>
      <c r="D207" s="122"/>
    </row>
    <row r="208" spans="1:4" s="1" customFormat="1" x14ac:dyDescent="0.25">
      <c r="A208" s="57"/>
      <c r="D208" s="122"/>
    </row>
    <row r="209" spans="1:4" s="1" customFormat="1" x14ac:dyDescent="0.25">
      <c r="A209" s="57"/>
      <c r="D209" s="122"/>
    </row>
    <row r="210" spans="1:4" s="1" customFormat="1" x14ac:dyDescent="0.25">
      <c r="A210" s="57"/>
      <c r="D210" s="122"/>
    </row>
    <row r="211" spans="1:4" s="1" customFormat="1" x14ac:dyDescent="0.25">
      <c r="A211" s="57"/>
      <c r="D211" s="122"/>
    </row>
    <row r="212" spans="1:4" s="1" customFormat="1" x14ac:dyDescent="0.25">
      <c r="A212" s="57"/>
      <c r="D212" s="122"/>
    </row>
    <row r="213" spans="1:4" s="1" customFormat="1" x14ac:dyDescent="0.25">
      <c r="A213" s="57"/>
      <c r="D213" s="122"/>
    </row>
    <row r="214" spans="1:4" s="1" customFormat="1" x14ac:dyDescent="0.25">
      <c r="A214" s="57"/>
      <c r="D214" s="122"/>
    </row>
    <row r="215" spans="1:4" s="1" customFormat="1" x14ac:dyDescent="0.25">
      <c r="A215" s="57"/>
      <c r="D215" s="122"/>
    </row>
    <row r="216" spans="1:4" s="1" customFormat="1" x14ac:dyDescent="0.25">
      <c r="A216" s="57"/>
      <c r="D216" s="122"/>
    </row>
    <row r="217" spans="1:4" s="1" customFormat="1" x14ac:dyDescent="0.25">
      <c r="A217" s="57"/>
      <c r="D217" s="122"/>
    </row>
    <row r="218" spans="1:4" s="1" customFormat="1" x14ac:dyDescent="0.25">
      <c r="A218" s="57"/>
      <c r="D218" s="122"/>
    </row>
    <row r="219" spans="1:4" s="1" customFormat="1" x14ac:dyDescent="0.25">
      <c r="A219" s="57"/>
      <c r="D219" s="122"/>
    </row>
    <row r="220" spans="1:4" s="1" customFormat="1" x14ac:dyDescent="0.25">
      <c r="A220" s="57"/>
      <c r="D220" s="122"/>
    </row>
    <row r="221" spans="1:4" s="1" customFormat="1" x14ac:dyDescent="0.25">
      <c r="A221" s="57"/>
      <c r="D221" s="122"/>
    </row>
    <row r="222" spans="1:4" s="1" customFormat="1" x14ac:dyDescent="0.25">
      <c r="A222" s="57"/>
      <c r="D222" s="122"/>
    </row>
    <row r="223" spans="1:4" s="1" customFormat="1" x14ac:dyDescent="0.25">
      <c r="A223" s="57"/>
      <c r="D223" s="122"/>
    </row>
    <row r="224" spans="1:4" s="1" customFormat="1" x14ac:dyDescent="0.25">
      <c r="A224" s="57"/>
      <c r="D224" s="122"/>
    </row>
    <row r="225" spans="1:4" s="1" customFormat="1" x14ac:dyDescent="0.25">
      <c r="A225" s="57"/>
      <c r="D225" s="122"/>
    </row>
    <row r="226" spans="1:4" s="1" customFormat="1" x14ac:dyDescent="0.25">
      <c r="A226" s="57"/>
      <c r="D226" s="122"/>
    </row>
    <row r="227" spans="1:4" s="1" customFormat="1" x14ac:dyDescent="0.25">
      <c r="A227" s="57"/>
      <c r="D227" s="122"/>
    </row>
    <row r="228" spans="1:4" s="1" customFormat="1" x14ac:dyDescent="0.25">
      <c r="A228" s="57"/>
      <c r="D228" s="122"/>
    </row>
    <row r="229" spans="1:4" s="1" customFormat="1" x14ac:dyDescent="0.25">
      <c r="A229" s="57"/>
      <c r="D229" s="122"/>
    </row>
    <row r="230" spans="1:4" s="1" customFormat="1" x14ac:dyDescent="0.25">
      <c r="A230" s="57"/>
      <c r="D230" s="122"/>
    </row>
    <row r="231" spans="1:4" s="1" customFormat="1" x14ac:dyDescent="0.25">
      <c r="A231" s="57"/>
      <c r="D231" s="122"/>
    </row>
    <row r="232" spans="1:4" s="1" customFormat="1" x14ac:dyDescent="0.25">
      <c r="A232" s="57"/>
      <c r="D232" s="122"/>
    </row>
    <row r="233" spans="1:4" s="1" customFormat="1" x14ac:dyDescent="0.25">
      <c r="A233" s="57"/>
      <c r="D233" s="122"/>
    </row>
    <row r="234" spans="1:4" s="1" customFormat="1" x14ac:dyDescent="0.25">
      <c r="A234" s="57"/>
      <c r="D234" s="122"/>
    </row>
    <row r="235" spans="1:4" s="1" customFormat="1" x14ac:dyDescent="0.25">
      <c r="A235" s="57"/>
      <c r="D235" s="122"/>
    </row>
    <row r="236" spans="1:4" s="1" customFormat="1" x14ac:dyDescent="0.25">
      <c r="A236" s="57"/>
      <c r="D236" s="122"/>
    </row>
    <row r="237" spans="1:4" s="1" customFormat="1" x14ac:dyDescent="0.25">
      <c r="A237" s="57"/>
      <c r="D237" s="122"/>
    </row>
    <row r="238" spans="1:4" s="1" customFormat="1" x14ac:dyDescent="0.25">
      <c r="A238" s="57"/>
      <c r="D238" s="122"/>
    </row>
    <row r="239" spans="1:4" s="1" customFormat="1" x14ac:dyDescent="0.25">
      <c r="A239" s="57"/>
      <c r="D239" s="122"/>
    </row>
    <row r="240" spans="1:4" s="1" customFormat="1" x14ac:dyDescent="0.25">
      <c r="A240" s="57"/>
      <c r="D240" s="122"/>
    </row>
    <row r="241" spans="1:4" s="1" customFormat="1" x14ac:dyDescent="0.25">
      <c r="A241" s="57"/>
      <c r="D241" s="122"/>
    </row>
    <row r="242" spans="1:4" s="1" customFormat="1" x14ac:dyDescent="0.25">
      <c r="A242" s="57"/>
      <c r="D242" s="122"/>
    </row>
    <row r="243" spans="1:4" s="1" customFormat="1" x14ac:dyDescent="0.25">
      <c r="A243" s="57"/>
      <c r="D243" s="122"/>
    </row>
    <row r="244" spans="1:4" s="1" customFormat="1" x14ac:dyDescent="0.25">
      <c r="A244" s="57"/>
      <c r="D244" s="122"/>
    </row>
    <row r="245" spans="1:4" s="1" customFormat="1" x14ac:dyDescent="0.25">
      <c r="A245" s="57"/>
      <c r="D245" s="122"/>
    </row>
    <row r="246" spans="1:4" s="1" customFormat="1" x14ac:dyDescent="0.25">
      <c r="A246" s="57"/>
      <c r="D246" s="122"/>
    </row>
    <row r="247" spans="1:4" s="1" customFormat="1" x14ac:dyDescent="0.25">
      <c r="A247" s="57"/>
      <c r="D247" s="122"/>
    </row>
    <row r="248" spans="1:4" s="1" customFormat="1" x14ac:dyDescent="0.25">
      <c r="A248" s="57"/>
      <c r="D248" s="122"/>
    </row>
    <row r="249" spans="1:4" s="1" customFormat="1" x14ac:dyDescent="0.25">
      <c r="A249" s="57"/>
      <c r="D249" s="122"/>
    </row>
    <row r="250" spans="1:4" s="1" customFormat="1" x14ac:dyDescent="0.25">
      <c r="A250" s="57"/>
      <c r="D250" s="122"/>
    </row>
    <row r="251" spans="1:4" s="1" customFormat="1" x14ac:dyDescent="0.25">
      <c r="A251" s="57"/>
      <c r="D251" s="122"/>
    </row>
    <row r="252" spans="1:4" s="1" customFormat="1" x14ac:dyDescent="0.25">
      <c r="A252" s="57"/>
      <c r="D252" s="122"/>
    </row>
    <row r="253" spans="1:4" s="1" customFormat="1" x14ac:dyDescent="0.25">
      <c r="A253" s="57"/>
      <c r="D253" s="122"/>
    </row>
    <row r="254" spans="1:4" s="1" customFormat="1" x14ac:dyDescent="0.25">
      <c r="A254" s="57"/>
      <c r="D254" s="122"/>
    </row>
    <row r="255" spans="1:4" s="1" customFormat="1" x14ac:dyDescent="0.25">
      <c r="A255" s="57"/>
      <c r="D255" s="122"/>
    </row>
    <row r="256" spans="1:4" s="1" customFormat="1" x14ac:dyDescent="0.25">
      <c r="A256" s="57"/>
      <c r="D256" s="122"/>
    </row>
    <row r="257" spans="1:4" s="1" customFormat="1" x14ac:dyDescent="0.25">
      <c r="A257" s="57"/>
      <c r="D257" s="122"/>
    </row>
    <row r="258" spans="1:4" s="1" customFormat="1" x14ac:dyDescent="0.25">
      <c r="A258" s="57"/>
      <c r="D258" s="122"/>
    </row>
    <row r="259" spans="1:4" s="1" customFormat="1" x14ac:dyDescent="0.25">
      <c r="A259" s="57"/>
      <c r="D259" s="122"/>
    </row>
    <row r="260" spans="1:4" s="1" customFormat="1" x14ac:dyDescent="0.25">
      <c r="A260" s="57"/>
      <c r="D260" s="122"/>
    </row>
    <row r="261" spans="1:4" s="1" customFormat="1" x14ac:dyDescent="0.25">
      <c r="A261" s="57"/>
      <c r="D261" s="122"/>
    </row>
    <row r="262" spans="1:4" s="1" customFormat="1" x14ac:dyDescent="0.25">
      <c r="A262" s="57"/>
      <c r="D262" s="122"/>
    </row>
    <row r="263" spans="1:4" s="1" customFormat="1" x14ac:dyDescent="0.25">
      <c r="A263" s="57"/>
      <c r="D263" s="122"/>
    </row>
    <row r="264" spans="1:4" s="1" customFormat="1" x14ac:dyDescent="0.25">
      <c r="A264" s="57"/>
      <c r="D264" s="122"/>
    </row>
    <row r="265" spans="1:4" s="1" customFormat="1" x14ac:dyDescent="0.25">
      <c r="A265" s="57"/>
      <c r="D265" s="122"/>
    </row>
    <row r="266" spans="1:4" s="1" customFormat="1" x14ac:dyDescent="0.25">
      <c r="A266" s="57"/>
      <c r="D266" s="122"/>
    </row>
    <row r="267" spans="1:4" s="1" customFormat="1" x14ac:dyDescent="0.25">
      <c r="A267" s="57"/>
      <c r="D267" s="122"/>
    </row>
    <row r="268" spans="1:4" s="1" customFormat="1" x14ac:dyDescent="0.25">
      <c r="A268" s="57"/>
      <c r="D268" s="122"/>
    </row>
    <row r="269" spans="1:4" s="1" customFormat="1" x14ac:dyDescent="0.25">
      <c r="A269" s="57"/>
      <c r="D269" s="122"/>
    </row>
    <row r="270" spans="1:4" s="1" customFormat="1" x14ac:dyDescent="0.25">
      <c r="A270" s="57"/>
      <c r="D270" s="122"/>
    </row>
    <row r="271" spans="1:4" s="1" customFormat="1" x14ac:dyDescent="0.25">
      <c r="A271" s="57"/>
      <c r="D271" s="122"/>
    </row>
    <row r="272" spans="1:4" s="1" customFormat="1" x14ac:dyDescent="0.25">
      <c r="A272" s="57"/>
      <c r="D272" s="122"/>
    </row>
    <row r="273" spans="1:4" s="1" customFormat="1" x14ac:dyDescent="0.25">
      <c r="A273" s="57"/>
      <c r="D273" s="122"/>
    </row>
    <row r="274" spans="1:4" s="1" customFormat="1" x14ac:dyDescent="0.25">
      <c r="A274" s="57"/>
      <c r="D274" s="122"/>
    </row>
    <row r="275" spans="1:4" s="1" customFormat="1" x14ac:dyDescent="0.25">
      <c r="A275" s="57"/>
      <c r="D275" s="122"/>
    </row>
    <row r="276" spans="1:4" s="1" customFormat="1" x14ac:dyDescent="0.25">
      <c r="A276" s="57"/>
      <c r="D276" s="122"/>
    </row>
    <row r="277" spans="1:4" s="1" customFormat="1" x14ac:dyDescent="0.25">
      <c r="A277" s="57"/>
      <c r="D277" s="122"/>
    </row>
    <row r="278" spans="1:4" s="1" customFormat="1" x14ac:dyDescent="0.25">
      <c r="A278" s="57"/>
      <c r="D278" s="122"/>
    </row>
    <row r="279" spans="1:4" s="1" customFormat="1" x14ac:dyDescent="0.25">
      <c r="A279" s="57"/>
      <c r="D279" s="122"/>
    </row>
    <row r="280" spans="1:4" s="1" customFormat="1" x14ac:dyDescent="0.25">
      <c r="A280" s="57"/>
      <c r="D280" s="122"/>
    </row>
    <row r="281" spans="1:4" s="1" customFormat="1" x14ac:dyDescent="0.25">
      <c r="A281" s="57"/>
      <c r="D281" s="122"/>
    </row>
    <row r="282" spans="1:4" s="1" customFormat="1" x14ac:dyDescent="0.25">
      <c r="A282" s="57"/>
      <c r="D282" s="122"/>
    </row>
    <row r="283" spans="1:4" s="1" customFormat="1" x14ac:dyDescent="0.25">
      <c r="A283" s="57"/>
      <c r="D283" s="122"/>
    </row>
  </sheetData>
  <mergeCells count="107">
    <mergeCell ref="C1:H1"/>
    <mergeCell ref="B2:H2"/>
    <mergeCell ref="A3:A4"/>
    <mergeCell ref="B3:B4"/>
    <mergeCell ref="C3:C4"/>
    <mergeCell ref="D3:D4"/>
    <mergeCell ref="E3:E4"/>
    <mergeCell ref="F3:H3"/>
    <mergeCell ref="A6:A10"/>
    <mergeCell ref="B6:B10"/>
    <mergeCell ref="C6:C10"/>
    <mergeCell ref="A11:A15"/>
    <mergeCell ref="B11:B15"/>
    <mergeCell ref="C11:C15"/>
    <mergeCell ref="A16:A20"/>
    <mergeCell ref="B16:B20"/>
    <mergeCell ref="C16:C20"/>
    <mergeCell ref="A21:A25"/>
    <mergeCell ref="B21:B25"/>
    <mergeCell ref="C21:C25"/>
    <mergeCell ref="A26:A30"/>
    <mergeCell ref="B26:B30"/>
    <mergeCell ref="C26:C30"/>
    <mergeCell ref="A31:A35"/>
    <mergeCell ref="B31:B35"/>
    <mergeCell ref="C31:C35"/>
    <mergeCell ref="A36:A40"/>
    <mergeCell ref="B36:B40"/>
    <mergeCell ref="C36:C40"/>
    <mergeCell ref="A41:A45"/>
    <mergeCell ref="B41:B45"/>
    <mergeCell ref="C41:C45"/>
    <mergeCell ref="A46:A50"/>
    <mergeCell ref="B46:B50"/>
    <mergeCell ref="C46:C50"/>
    <mergeCell ref="A51:A55"/>
    <mergeCell ref="B51:B55"/>
    <mergeCell ref="C51:C55"/>
    <mergeCell ref="A56:A60"/>
    <mergeCell ref="B56:B60"/>
    <mergeCell ref="C56:C60"/>
    <mergeCell ref="A61:A65"/>
    <mergeCell ref="B61:B65"/>
    <mergeCell ref="C61:C65"/>
    <mergeCell ref="A66:A70"/>
    <mergeCell ref="B66:B70"/>
    <mergeCell ref="C66:C70"/>
    <mergeCell ref="A71:A75"/>
    <mergeCell ref="B71:B75"/>
    <mergeCell ref="C71:C75"/>
    <mergeCell ref="A76:A80"/>
    <mergeCell ref="B76:B80"/>
    <mergeCell ref="C76:C80"/>
    <mergeCell ref="A81:A85"/>
    <mergeCell ref="B81:B85"/>
    <mergeCell ref="C81:C85"/>
    <mergeCell ref="A86:A90"/>
    <mergeCell ref="B86:B90"/>
    <mergeCell ref="C86:C90"/>
    <mergeCell ref="A91:A95"/>
    <mergeCell ref="B91:B95"/>
    <mergeCell ref="C91:C95"/>
    <mergeCell ref="A96:A100"/>
    <mergeCell ref="B96:B100"/>
    <mergeCell ref="C96:C100"/>
    <mergeCell ref="A101:A105"/>
    <mergeCell ref="B101:B105"/>
    <mergeCell ref="C101:C105"/>
    <mergeCell ref="A106:A110"/>
    <mergeCell ref="B106:B110"/>
    <mergeCell ref="C106:C110"/>
    <mergeCell ref="A111:A115"/>
    <mergeCell ref="B111:B115"/>
    <mergeCell ref="C111:C115"/>
    <mergeCell ref="A116:A120"/>
    <mergeCell ref="B116:B120"/>
    <mergeCell ref="C116:C120"/>
    <mergeCell ref="A121:A125"/>
    <mergeCell ref="B121:B125"/>
    <mergeCell ref="C121:C125"/>
    <mergeCell ref="A126:A130"/>
    <mergeCell ref="B126:B130"/>
    <mergeCell ref="C126:C130"/>
    <mergeCell ref="A131:A135"/>
    <mergeCell ref="B131:B135"/>
    <mergeCell ref="C131:C135"/>
    <mergeCell ref="A136:A140"/>
    <mergeCell ref="B136:B140"/>
    <mergeCell ref="C136:C140"/>
    <mergeCell ref="A146:A150"/>
    <mergeCell ref="B146:B150"/>
    <mergeCell ref="C146:C150"/>
    <mergeCell ref="A141:A145"/>
    <mergeCell ref="B141:B145"/>
    <mergeCell ref="C141:C145"/>
    <mergeCell ref="A166:A170"/>
    <mergeCell ref="B166:B170"/>
    <mergeCell ref="C166:C170"/>
    <mergeCell ref="A151:A155"/>
    <mergeCell ref="B151:B155"/>
    <mergeCell ref="C151:C155"/>
    <mergeCell ref="A156:A160"/>
    <mergeCell ref="B156:B160"/>
    <mergeCell ref="C156:C160"/>
    <mergeCell ref="A161:A165"/>
    <mergeCell ref="B161:B165"/>
    <mergeCell ref="C161:C16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3"/>
  <sheetViews>
    <sheetView topLeftCell="A4" workbookViewId="0">
      <selection activeCell="F18" sqref="F18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8" width="17.140625" customWidth="1"/>
  </cols>
  <sheetData>
    <row r="1" spans="1:9" s="284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9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9" s="1" customFormat="1" ht="74.25" customHeight="1" thickBot="1" x14ac:dyDescent="0.3">
      <c r="A3" s="452" t="s">
        <v>0</v>
      </c>
      <c r="B3" s="454" t="s">
        <v>1</v>
      </c>
      <c r="C3" s="454" t="s">
        <v>2</v>
      </c>
      <c r="D3" s="518" t="s">
        <v>3</v>
      </c>
      <c r="E3" s="454" t="s">
        <v>4</v>
      </c>
      <c r="F3" s="458" t="s">
        <v>5</v>
      </c>
      <c r="G3" s="459"/>
      <c r="H3" s="460"/>
    </row>
    <row r="4" spans="1:9" s="1" customFormat="1" ht="15.75" thickBot="1" x14ac:dyDescent="0.3">
      <c r="A4" s="453"/>
      <c r="B4" s="455"/>
      <c r="C4" s="455"/>
      <c r="D4" s="519"/>
      <c r="E4" s="455"/>
      <c r="F4" s="2" t="s">
        <v>41</v>
      </c>
      <c r="G4" s="2" t="s">
        <v>33</v>
      </c>
      <c r="H4" s="2" t="s">
        <v>42</v>
      </c>
    </row>
    <row r="5" spans="1:9" s="1" customFormat="1" ht="15.75" thickBot="1" x14ac:dyDescent="0.3">
      <c r="A5" s="56"/>
      <c r="B5" s="3">
        <v>1</v>
      </c>
      <c r="C5" s="3">
        <v>2</v>
      </c>
      <c r="D5" s="121">
        <v>3</v>
      </c>
      <c r="E5" s="4">
        <v>4</v>
      </c>
      <c r="F5" s="4">
        <v>5</v>
      </c>
      <c r="G5" s="4">
        <v>6</v>
      </c>
      <c r="H5" s="4">
        <v>7</v>
      </c>
    </row>
    <row r="6" spans="1:9" s="1" customFormat="1" ht="16.5" customHeight="1" x14ac:dyDescent="0.25">
      <c r="A6" s="461"/>
      <c r="B6" s="464" t="s">
        <v>6</v>
      </c>
      <c r="C6" s="467" t="s">
        <v>25</v>
      </c>
      <c r="D6" s="120" t="s">
        <v>7</v>
      </c>
      <c r="E6" s="73">
        <f t="shared" ref="E6:E46" si="0">F6+G6+H6</f>
        <v>578449.45143999998</v>
      </c>
      <c r="F6" s="74">
        <f>F7+F8+F9+F10</f>
        <v>204640.24600000001</v>
      </c>
      <c r="G6" s="74">
        <f>G7+G8+G9+G10</f>
        <v>181527.00544000004</v>
      </c>
      <c r="H6" s="75">
        <f>H7+H8+H9+H10</f>
        <v>192282.2</v>
      </c>
      <c r="I6" s="61"/>
    </row>
    <row r="7" spans="1:9" s="1" customFormat="1" ht="28.5" x14ac:dyDescent="0.25">
      <c r="A7" s="462"/>
      <c r="B7" s="465"/>
      <c r="C7" s="468"/>
      <c r="D7" s="109" t="s">
        <v>8</v>
      </c>
      <c r="E7" s="76">
        <f t="shared" si="0"/>
        <v>95886.399999999994</v>
      </c>
      <c r="F7" s="76">
        <f>F12+F147+F47</f>
        <v>35882.399999999994</v>
      </c>
      <c r="G7" s="76">
        <f>G12+G147+G47</f>
        <v>29217.399999999998</v>
      </c>
      <c r="H7" s="77">
        <f>H12+H147+H47</f>
        <v>30786.6</v>
      </c>
    </row>
    <row r="8" spans="1:9" s="1" customFormat="1" ht="28.5" x14ac:dyDescent="0.25">
      <c r="A8" s="462"/>
      <c r="B8" s="465"/>
      <c r="C8" s="468"/>
      <c r="D8" s="109" t="s">
        <v>9</v>
      </c>
      <c r="E8" s="76">
        <f t="shared" si="0"/>
        <v>413467.91967000003</v>
      </c>
      <c r="F8" s="76">
        <f t="shared" ref="F8:H10" si="1">F13+F48+F148</f>
        <v>143485.28995000001</v>
      </c>
      <c r="G8" s="76">
        <f t="shared" si="1"/>
        <v>133347.91733000003</v>
      </c>
      <c r="H8" s="77">
        <f t="shared" si="1"/>
        <v>136634.71239</v>
      </c>
    </row>
    <row r="9" spans="1:9" s="1" customFormat="1" ht="28.5" x14ac:dyDescent="0.25">
      <c r="A9" s="462"/>
      <c r="B9" s="465"/>
      <c r="C9" s="468"/>
      <c r="D9" s="109" t="s">
        <v>10</v>
      </c>
      <c r="E9" s="76">
        <f t="shared" si="0"/>
        <v>62184.031769999994</v>
      </c>
      <c r="F9" s="76">
        <f t="shared" si="1"/>
        <v>22968.856049999999</v>
      </c>
      <c r="G9" s="76">
        <f t="shared" si="1"/>
        <v>16657.988109999998</v>
      </c>
      <c r="H9" s="77">
        <f t="shared" si="1"/>
        <v>22557.187610000001</v>
      </c>
    </row>
    <row r="10" spans="1:9" s="1" customFormat="1" ht="37.5" customHeight="1" thickBot="1" x14ac:dyDescent="0.3">
      <c r="A10" s="463"/>
      <c r="B10" s="466"/>
      <c r="C10" s="469"/>
      <c r="D10" s="110" t="s">
        <v>11</v>
      </c>
      <c r="E10" s="78">
        <f t="shared" si="0"/>
        <v>6911.1</v>
      </c>
      <c r="F10" s="79">
        <f t="shared" si="1"/>
        <v>2303.7000000000003</v>
      </c>
      <c r="G10" s="79">
        <f t="shared" si="1"/>
        <v>2303.7000000000003</v>
      </c>
      <c r="H10" s="80">
        <f t="shared" si="1"/>
        <v>2303.7000000000003</v>
      </c>
    </row>
    <row r="11" spans="1:9" s="1" customFormat="1" ht="18" customHeight="1" x14ac:dyDescent="0.25">
      <c r="A11" s="470" t="s">
        <v>12</v>
      </c>
      <c r="B11" s="467" t="s">
        <v>13</v>
      </c>
      <c r="C11" s="467" t="s">
        <v>26</v>
      </c>
      <c r="D11" s="251" t="s">
        <v>7</v>
      </c>
      <c r="E11" s="73">
        <f>F11+G11+H11</f>
        <v>86492.299999999988</v>
      </c>
      <c r="F11" s="74">
        <f>F12+F13+F14+F15</f>
        <v>33118.5</v>
      </c>
      <c r="G11" s="74">
        <f>G12+G13+G14+G15</f>
        <v>26907.699999999997</v>
      </c>
      <c r="H11" s="75">
        <f>H12+H13+H14+H15</f>
        <v>26466.1</v>
      </c>
    </row>
    <row r="12" spans="1:9" s="1" customFormat="1" ht="30" customHeight="1" x14ac:dyDescent="0.25">
      <c r="A12" s="471"/>
      <c r="B12" s="468"/>
      <c r="C12" s="468"/>
      <c r="D12" s="109" t="s">
        <v>8</v>
      </c>
      <c r="E12" s="76">
        <f>E17+E22+E27+E32+E37+E42</f>
        <v>27076.899999999998</v>
      </c>
      <c r="F12" s="76">
        <f t="shared" ref="E12:H13" si="2">F17+F22+F27+F32+F37+F42</f>
        <v>10842.9</v>
      </c>
      <c r="G12" s="76">
        <f t="shared" si="2"/>
        <v>8337.7999999999993</v>
      </c>
      <c r="H12" s="76">
        <f t="shared" si="2"/>
        <v>7896.2</v>
      </c>
    </row>
    <row r="13" spans="1:9" s="1" customFormat="1" ht="33.75" customHeight="1" x14ac:dyDescent="0.25">
      <c r="A13" s="471"/>
      <c r="B13" s="468"/>
      <c r="C13" s="468"/>
      <c r="D13" s="109" t="s">
        <v>9</v>
      </c>
      <c r="E13" s="76">
        <f t="shared" si="2"/>
        <v>53161</v>
      </c>
      <c r="F13" s="76">
        <f t="shared" si="2"/>
        <v>20190.8</v>
      </c>
      <c r="G13" s="76">
        <f t="shared" si="2"/>
        <v>16485.099999999999</v>
      </c>
      <c r="H13" s="76">
        <f t="shared" si="2"/>
        <v>16485.099999999999</v>
      </c>
    </row>
    <row r="14" spans="1:9" s="1" customFormat="1" ht="27.75" customHeight="1" x14ac:dyDescent="0.25">
      <c r="A14" s="471"/>
      <c r="B14" s="468"/>
      <c r="C14" s="468"/>
      <c r="D14" s="109" t="s">
        <v>10</v>
      </c>
      <c r="E14" s="76">
        <f>F14+G14+H14</f>
        <v>0</v>
      </c>
      <c r="F14" s="76">
        <f>F24+F29+F34+F39</f>
        <v>0</v>
      </c>
      <c r="G14" s="76">
        <f>G24+G29+G34+G39</f>
        <v>0</v>
      </c>
      <c r="H14" s="77">
        <f>H24+H29+H34+H39</f>
        <v>0</v>
      </c>
    </row>
    <row r="15" spans="1:9" s="1" customFormat="1" ht="29.25" customHeight="1" thickBot="1" x14ac:dyDescent="0.3">
      <c r="A15" s="472"/>
      <c r="B15" s="469"/>
      <c r="C15" s="469"/>
      <c r="D15" s="110" t="s">
        <v>11</v>
      </c>
      <c r="E15" s="81">
        <f>F15+G15+H15</f>
        <v>6254.4000000000005</v>
      </c>
      <c r="F15" s="82">
        <f>F20+F25+F30+F35+F40</f>
        <v>2084.8000000000002</v>
      </c>
      <c r="G15" s="82">
        <f>G20+G25+G30+G35+G40</f>
        <v>2084.8000000000002</v>
      </c>
      <c r="H15" s="118">
        <f>H20+H25+H30+H35+H40</f>
        <v>2084.8000000000002</v>
      </c>
    </row>
    <row r="16" spans="1:9" s="1" customFormat="1" ht="16.5" customHeight="1" x14ac:dyDescent="0.25">
      <c r="A16" s="470" t="s">
        <v>18</v>
      </c>
      <c r="B16" s="476" t="s">
        <v>56</v>
      </c>
      <c r="C16" s="479" t="s">
        <v>25</v>
      </c>
      <c r="D16" s="251" t="s">
        <v>7</v>
      </c>
      <c r="E16" s="74">
        <f t="shared" si="0"/>
        <v>47995.3</v>
      </c>
      <c r="F16" s="74">
        <f>F17+F18+F19+F20</f>
        <v>16015.5</v>
      </c>
      <c r="G16" s="74">
        <f>G17+G18+G19+G20</f>
        <v>15989.9</v>
      </c>
      <c r="H16" s="75">
        <f>H17+H18+H19+H20</f>
        <v>15989.9</v>
      </c>
    </row>
    <row r="17" spans="1:8" s="1" customFormat="1" ht="28.5" customHeight="1" x14ac:dyDescent="0.25">
      <c r="A17" s="471"/>
      <c r="B17" s="477"/>
      <c r="C17" s="480"/>
      <c r="D17" s="109" t="s">
        <v>8</v>
      </c>
      <c r="E17" s="76">
        <f t="shared" si="0"/>
        <v>0</v>
      </c>
      <c r="F17" s="76">
        <v>0</v>
      </c>
      <c r="G17" s="76">
        <v>0</v>
      </c>
      <c r="H17" s="77">
        <v>0</v>
      </c>
    </row>
    <row r="18" spans="1:8" s="1" customFormat="1" ht="28.5" customHeight="1" x14ac:dyDescent="0.25">
      <c r="A18" s="471"/>
      <c r="B18" s="477"/>
      <c r="C18" s="480"/>
      <c r="D18" s="109" t="s">
        <v>9</v>
      </c>
      <c r="E18" s="76">
        <f t="shared" si="0"/>
        <v>47995.3</v>
      </c>
      <c r="F18" s="76">
        <f>15989.9+25.6</f>
        <v>16015.5</v>
      </c>
      <c r="G18" s="76">
        <v>15989.9</v>
      </c>
      <c r="H18" s="77">
        <v>15989.9</v>
      </c>
    </row>
    <row r="19" spans="1:8" s="1" customFormat="1" ht="28.5" x14ac:dyDescent="0.25">
      <c r="A19" s="471"/>
      <c r="B19" s="477"/>
      <c r="C19" s="480"/>
      <c r="D19" s="109" t="s">
        <v>10</v>
      </c>
      <c r="E19" s="76">
        <f t="shared" si="0"/>
        <v>0</v>
      </c>
      <c r="F19" s="76">
        <v>0</v>
      </c>
      <c r="G19" s="76">
        <v>0</v>
      </c>
      <c r="H19" s="77">
        <v>0</v>
      </c>
    </row>
    <row r="20" spans="1:8" s="1" customFormat="1" ht="29.25" thickBot="1" x14ac:dyDescent="0.3">
      <c r="A20" s="472"/>
      <c r="B20" s="478"/>
      <c r="C20" s="481"/>
      <c r="D20" s="110" t="s">
        <v>11</v>
      </c>
      <c r="E20" s="79">
        <f t="shared" si="0"/>
        <v>0</v>
      </c>
      <c r="F20" s="79">
        <v>0</v>
      </c>
      <c r="G20" s="79">
        <v>0</v>
      </c>
      <c r="H20" s="80">
        <v>0</v>
      </c>
    </row>
    <row r="21" spans="1:8" s="1" customFormat="1" ht="16.5" customHeight="1" x14ac:dyDescent="0.25">
      <c r="A21" s="470" t="s">
        <v>21</v>
      </c>
      <c r="B21" s="476" t="s">
        <v>57</v>
      </c>
      <c r="C21" s="479" t="s">
        <v>26</v>
      </c>
      <c r="D21" s="251" t="s">
        <v>7</v>
      </c>
      <c r="E21" s="74">
        <f t="shared" si="0"/>
        <v>1485.6</v>
      </c>
      <c r="F21" s="74">
        <f>F22+F23+F24+F25</f>
        <v>495.2</v>
      </c>
      <c r="G21" s="74">
        <f>G22+G23+G24+G25</f>
        <v>495.2</v>
      </c>
      <c r="H21" s="75">
        <f>H22+H23+H24+H25</f>
        <v>495.2</v>
      </c>
    </row>
    <row r="22" spans="1:8" s="1" customFormat="1" ht="28.5" customHeight="1" x14ac:dyDescent="0.25">
      <c r="A22" s="471"/>
      <c r="B22" s="477"/>
      <c r="C22" s="480"/>
      <c r="D22" s="109" t="s">
        <v>8</v>
      </c>
      <c r="E22" s="76">
        <f t="shared" si="0"/>
        <v>0</v>
      </c>
      <c r="F22" s="76">
        <v>0</v>
      </c>
      <c r="G22" s="76">
        <v>0</v>
      </c>
      <c r="H22" s="77">
        <v>0</v>
      </c>
    </row>
    <row r="23" spans="1:8" s="1" customFormat="1" ht="28.5" x14ac:dyDescent="0.25">
      <c r="A23" s="471"/>
      <c r="B23" s="477"/>
      <c r="C23" s="480"/>
      <c r="D23" s="109" t="s">
        <v>9</v>
      </c>
      <c r="E23" s="76">
        <f t="shared" si="0"/>
        <v>1485.6</v>
      </c>
      <c r="F23" s="76">
        <v>495.2</v>
      </c>
      <c r="G23" s="76">
        <v>495.2</v>
      </c>
      <c r="H23" s="77">
        <v>495.2</v>
      </c>
    </row>
    <row r="24" spans="1:8" s="1" customFormat="1" ht="28.5" x14ac:dyDescent="0.25">
      <c r="A24" s="471"/>
      <c r="B24" s="477"/>
      <c r="C24" s="480"/>
      <c r="D24" s="109" t="s">
        <v>10</v>
      </c>
      <c r="E24" s="76">
        <f t="shared" si="0"/>
        <v>0</v>
      </c>
      <c r="F24" s="76">
        <v>0</v>
      </c>
      <c r="G24" s="76">
        <v>0</v>
      </c>
      <c r="H24" s="77">
        <v>0</v>
      </c>
    </row>
    <row r="25" spans="1:8" s="1" customFormat="1" ht="29.25" thickBot="1" x14ac:dyDescent="0.3">
      <c r="A25" s="472"/>
      <c r="B25" s="478"/>
      <c r="C25" s="481"/>
      <c r="D25" s="110" t="s">
        <v>11</v>
      </c>
      <c r="E25" s="79">
        <f t="shared" si="0"/>
        <v>0</v>
      </c>
      <c r="F25" s="79">
        <v>0</v>
      </c>
      <c r="G25" s="79">
        <v>0</v>
      </c>
      <c r="H25" s="80">
        <v>0</v>
      </c>
    </row>
    <row r="26" spans="1:8" s="1" customFormat="1" ht="17.25" customHeight="1" x14ac:dyDescent="0.25">
      <c r="A26" s="470" t="s">
        <v>22</v>
      </c>
      <c r="B26" s="476" t="s">
        <v>58</v>
      </c>
      <c r="C26" s="479" t="s">
        <v>26</v>
      </c>
      <c r="D26" s="251" t="s">
        <v>7</v>
      </c>
      <c r="E26" s="73">
        <f>F26+G26+H26</f>
        <v>26885.5</v>
      </c>
      <c r="F26" s="74">
        <f>F27+F28+F29+F30</f>
        <v>10651.5</v>
      </c>
      <c r="G26" s="74">
        <f>G27+G28+G29+G30</f>
        <v>8337.7999999999993</v>
      </c>
      <c r="H26" s="75">
        <f>H27+H28+H29+H30</f>
        <v>7896.2</v>
      </c>
    </row>
    <row r="27" spans="1:8" s="1" customFormat="1" ht="30.75" customHeight="1" x14ac:dyDescent="0.25">
      <c r="A27" s="471"/>
      <c r="B27" s="477"/>
      <c r="C27" s="480"/>
      <c r="D27" s="109" t="s">
        <v>8</v>
      </c>
      <c r="E27" s="76">
        <f>F27+G27+H27</f>
        <v>26885.5</v>
      </c>
      <c r="F27" s="76">
        <f>10731.6-80.1</f>
        <v>10651.5</v>
      </c>
      <c r="G27" s="76">
        <v>8337.7999999999993</v>
      </c>
      <c r="H27" s="77">
        <v>7896.2</v>
      </c>
    </row>
    <row r="28" spans="1:8" s="1" customFormat="1" ht="27" customHeight="1" x14ac:dyDescent="0.25">
      <c r="A28" s="471"/>
      <c r="B28" s="477"/>
      <c r="C28" s="480"/>
      <c r="D28" s="109" t="s">
        <v>9</v>
      </c>
      <c r="E28" s="76">
        <f>F28+G28+H28</f>
        <v>0</v>
      </c>
      <c r="F28" s="76">
        <v>0</v>
      </c>
      <c r="G28" s="76">
        <v>0</v>
      </c>
      <c r="H28" s="77">
        <v>0</v>
      </c>
    </row>
    <row r="29" spans="1:8" s="1" customFormat="1" ht="30" customHeight="1" x14ac:dyDescent="0.25">
      <c r="A29" s="471"/>
      <c r="B29" s="477"/>
      <c r="C29" s="480"/>
      <c r="D29" s="109" t="s">
        <v>10</v>
      </c>
      <c r="E29" s="76">
        <f>F29+G29+H29</f>
        <v>0</v>
      </c>
      <c r="F29" s="76">
        <v>0</v>
      </c>
      <c r="G29" s="76">
        <v>0</v>
      </c>
      <c r="H29" s="77">
        <v>0</v>
      </c>
    </row>
    <row r="30" spans="1:8" s="1" customFormat="1" ht="28.5" customHeight="1" thickBot="1" x14ac:dyDescent="0.3">
      <c r="A30" s="472"/>
      <c r="B30" s="478"/>
      <c r="C30" s="481"/>
      <c r="D30" s="110" t="s">
        <v>11</v>
      </c>
      <c r="E30" s="82">
        <f>F30+G30+H30</f>
        <v>0</v>
      </c>
      <c r="F30" s="79">
        <v>0</v>
      </c>
      <c r="G30" s="79">
        <v>0</v>
      </c>
      <c r="H30" s="80">
        <v>0</v>
      </c>
    </row>
    <row r="31" spans="1:8" s="1" customFormat="1" ht="20.25" customHeight="1" x14ac:dyDescent="0.25">
      <c r="A31" s="470" t="s">
        <v>19</v>
      </c>
      <c r="B31" s="482" t="s">
        <v>60</v>
      </c>
      <c r="C31" s="479" t="s">
        <v>26</v>
      </c>
      <c r="D31" s="120" t="s">
        <v>7</v>
      </c>
      <c r="E31" s="74">
        <f t="shared" si="0"/>
        <v>6254.4000000000005</v>
      </c>
      <c r="F31" s="74">
        <f>F32+F33+F34+F35</f>
        <v>2084.8000000000002</v>
      </c>
      <c r="G31" s="74">
        <f>G32+G33+G34+G35</f>
        <v>2084.8000000000002</v>
      </c>
      <c r="H31" s="75">
        <f>H32+H33+H34+H35</f>
        <v>2084.8000000000002</v>
      </c>
    </row>
    <row r="32" spans="1:8" s="1" customFormat="1" ht="30" customHeight="1" x14ac:dyDescent="0.25">
      <c r="A32" s="471"/>
      <c r="B32" s="483"/>
      <c r="C32" s="480"/>
      <c r="D32" s="109" t="s">
        <v>8</v>
      </c>
      <c r="E32" s="76">
        <f t="shared" si="0"/>
        <v>0</v>
      </c>
      <c r="F32" s="76">
        <v>0</v>
      </c>
      <c r="G32" s="76">
        <v>0</v>
      </c>
      <c r="H32" s="77">
        <v>0</v>
      </c>
    </row>
    <row r="33" spans="1:8" s="1" customFormat="1" ht="28.5" x14ac:dyDescent="0.25">
      <c r="A33" s="471"/>
      <c r="B33" s="483"/>
      <c r="C33" s="480"/>
      <c r="D33" s="109" t="s">
        <v>9</v>
      </c>
      <c r="E33" s="76">
        <f t="shared" si="0"/>
        <v>0</v>
      </c>
      <c r="F33" s="76">
        <v>0</v>
      </c>
      <c r="G33" s="76">
        <v>0</v>
      </c>
      <c r="H33" s="77">
        <v>0</v>
      </c>
    </row>
    <row r="34" spans="1:8" s="1" customFormat="1" ht="28.5" x14ac:dyDescent="0.25">
      <c r="A34" s="471"/>
      <c r="B34" s="483"/>
      <c r="C34" s="480"/>
      <c r="D34" s="109" t="s">
        <v>10</v>
      </c>
      <c r="E34" s="76">
        <f t="shared" si="0"/>
        <v>0</v>
      </c>
      <c r="F34" s="76">
        <v>0</v>
      </c>
      <c r="G34" s="76">
        <v>0</v>
      </c>
      <c r="H34" s="77">
        <v>0</v>
      </c>
    </row>
    <row r="35" spans="1:8" s="1" customFormat="1" ht="29.25" thickBot="1" x14ac:dyDescent="0.3">
      <c r="A35" s="472"/>
      <c r="B35" s="484"/>
      <c r="C35" s="481"/>
      <c r="D35" s="112" t="s">
        <v>11</v>
      </c>
      <c r="E35" s="83">
        <f t="shared" si="0"/>
        <v>6254.4000000000005</v>
      </c>
      <c r="F35" s="83">
        <v>2084.8000000000002</v>
      </c>
      <c r="G35" s="83">
        <v>2084.8000000000002</v>
      </c>
      <c r="H35" s="84">
        <v>2084.8000000000002</v>
      </c>
    </row>
    <row r="36" spans="1:8" s="1" customFormat="1" ht="21" customHeight="1" x14ac:dyDescent="0.25">
      <c r="A36" s="470" t="s">
        <v>43</v>
      </c>
      <c r="B36" s="482" t="s">
        <v>59</v>
      </c>
      <c r="C36" s="479" t="s">
        <v>26</v>
      </c>
      <c r="D36" s="251" t="s">
        <v>7</v>
      </c>
      <c r="E36" s="74">
        <f>F36+G36+H36</f>
        <v>3711.3</v>
      </c>
      <c r="F36" s="74">
        <f>F37+F38+F39+F40</f>
        <v>3711.3</v>
      </c>
      <c r="G36" s="74">
        <f>G37+G38+G39+G40</f>
        <v>0</v>
      </c>
      <c r="H36" s="75">
        <f>H37+H38+H39+H40</f>
        <v>0</v>
      </c>
    </row>
    <row r="37" spans="1:8" s="1" customFormat="1" ht="28.5" customHeight="1" x14ac:dyDescent="0.25">
      <c r="A37" s="471"/>
      <c r="B37" s="483"/>
      <c r="C37" s="480"/>
      <c r="D37" s="109" t="s">
        <v>8</v>
      </c>
      <c r="E37" s="76">
        <f>F37+G37+H37</f>
        <v>111.3</v>
      </c>
      <c r="F37" s="76">
        <f>31+80.3</f>
        <v>111.3</v>
      </c>
      <c r="G37" s="76">
        <v>0</v>
      </c>
      <c r="H37" s="77">
        <v>0</v>
      </c>
    </row>
    <row r="38" spans="1:8" s="1" customFormat="1" ht="28.5" x14ac:dyDescent="0.25">
      <c r="A38" s="471"/>
      <c r="B38" s="483"/>
      <c r="C38" s="480"/>
      <c r="D38" s="109" t="s">
        <v>9</v>
      </c>
      <c r="E38" s="76">
        <f>F38+G38+H38</f>
        <v>3600</v>
      </c>
      <c r="F38" s="76">
        <f>1000+2600</f>
        <v>3600</v>
      </c>
      <c r="G38" s="76">
        <v>0</v>
      </c>
      <c r="H38" s="77">
        <v>0</v>
      </c>
    </row>
    <row r="39" spans="1:8" s="1" customFormat="1" ht="28.5" x14ac:dyDescent="0.25">
      <c r="A39" s="471"/>
      <c r="B39" s="483"/>
      <c r="C39" s="480"/>
      <c r="D39" s="109" t="s">
        <v>10</v>
      </c>
      <c r="E39" s="76">
        <f>F39+G39+H39</f>
        <v>0</v>
      </c>
      <c r="F39" s="76">
        <v>0</v>
      </c>
      <c r="G39" s="76">
        <v>0</v>
      </c>
      <c r="H39" s="77">
        <v>0</v>
      </c>
    </row>
    <row r="40" spans="1:8" s="1" customFormat="1" ht="29.25" thickBot="1" x14ac:dyDescent="0.3">
      <c r="A40" s="610"/>
      <c r="B40" s="611"/>
      <c r="C40" s="612"/>
      <c r="D40" s="112" t="s">
        <v>11</v>
      </c>
      <c r="E40" s="83">
        <f>F40+G40+H40</f>
        <v>0</v>
      </c>
      <c r="F40" s="83">
        <v>0</v>
      </c>
      <c r="G40" s="83">
        <v>0</v>
      </c>
      <c r="H40" s="84">
        <v>0</v>
      </c>
    </row>
    <row r="41" spans="1:8" s="1" customFormat="1" ht="18" customHeight="1" x14ac:dyDescent="0.25">
      <c r="A41" s="601" t="s">
        <v>77</v>
      </c>
      <c r="B41" s="506" t="s">
        <v>76</v>
      </c>
      <c r="C41" s="509" t="s">
        <v>30</v>
      </c>
      <c r="D41" s="252" t="s">
        <v>7</v>
      </c>
      <c r="E41" s="99">
        <f>G41+H41+F41</f>
        <v>160.19999999999999</v>
      </c>
      <c r="F41" s="99">
        <f>F42+F43+F44+F45</f>
        <v>160.19999999999999</v>
      </c>
      <c r="G41" s="99">
        <f>G42+G43+G44+G45</f>
        <v>0</v>
      </c>
      <c r="H41" s="100">
        <f>H42+H43+H44+H45</f>
        <v>0</v>
      </c>
    </row>
    <row r="42" spans="1:8" s="1" customFormat="1" ht="26.25" customHeight="1" x14ac:dyDescent="0.25">
      <c r="A42" s="602"/>
      <c r="B42" s="507"/>
      <c r="C42" s="510"/>
      <c r="D42" s="253" t="s">
        <v>8</v>
      </c>
      <c r="E42" s="44">
        <f>G42+H42+F42</f>
        <v>80.099999999999994</v>
      </c>
      <c r="F42" s="45">
        <v>80.099999999999994</v>
      </c>
      <c r="G42" s="45">
        <v>0</v>
      </c>
      <c r="H42" s="46">
        <v>0</v>
      </c>
    </row>
    <row r="43" spans="1:8" s="1" customFormat="1" ht="27" customHeight="1" x14ac:dyDescent="0.25">
      <c r="A43" s="602"/>
      <c r="B43" s="507"/>
      <c r="C43" s="510"/>
      <c r="D43" s="253" t="s">
        <v>9</v>
      </c>
      <c r="E43" s="44">
        <f>G43+H43+F43</f>
        <v>80.099999999999994</v>
      </c>
      <c r="F43" s="45">
        <v>80.099999999999994</v>
      </c>
      <c r="G43" s="45">
        <v>0</v>
      </c>
      <c r="H43" s="46">
        <v>0</v>
      </c>
    </row>
    <row r="44" spans="1:8" s="1" customFormat="1" ht="27.75" customHeight="1" x14ac:dyDescent="0.25">
      <c r="A44" s="602"/>
      <c r="B44" s="507"/>
      <c r="C44" s="510"/>
      <c r="D44" s="253" t="s">
        <v>10</v>
      </c>
      <c r="E44" s="44">
        <f>G44+H44+F44</f>
        <v>0</v>
      </c>
      <c r="F44" s="45">
        <v>0</v>
      </c>
      <c r="G44" s="45">
        <v>0</v>
      </c>
      <c r="H44" s="46">
        <v>0</v>
      </c>
    </row>
    <row r="45" spans="1:8" s="1" customFormat="1" ht="27.75" customHeight="1" thickBot="1" x14ac:dyDescent="0.3">
      <c r="A45" s="603"/>
      <c r="B45" s="508"/>
      <c r="C45" s="511"/>
      <c r="D45" s="254" t="s">
        <v>11</v>
      </c>
      <c r="E45" s="54">
        <f>G45+H45+F45</f>
        <v>0</v>
      </c>
      <c r="F45" s="50">
        <v>0</v>
      </c>
      <c r="G45" s="50">
        <v>0</v>
      </c>
      <c r="H45" s="51">
        <v>0</v>
      </c>
    </row>
    <row r="46" spans="1:8" s="1" customFormat="1" ht="17.25" customHeight="1" x14ac:dyDescent="0.25">
      <c r="A46" s="470" t="s">
        <v>14</v>
      </c>
      <c r="B46" s="485" t="s">
        <v>15</v>
      </c>
      <c r="C46" s="467" t="s">
        <v>27</v>
      </c>
      <c r="D46" s="120" t="s">
        <v>7</v>
      </c>
      <c r="E46" s="73">
        <f t="shared" si="0"/>
        <v>473578.75144000002</v>
      </c>
      <c r="F46" s="74">
        <f>F47+F48+F49+F50</f>
        <v>164134.946</v>
      </c>
      <c r="G46" s="74">
        <f>G47+G48+G49+G50</f>
        <v>149415.90544000003</v>
      </c>
      <c r="H46" s="75">
        <f>H47+H48+H49+H50</f>
        <v>160027.9</v>
      </c>
    </row>
    <row r="47" spans="1:8" s="1" customFormat="1" ht="28.5" customHeight="1" x14ac:dyDescent="0.25">
      <c r="A47" s="471"/>
      <c r="B47" s="486"/>
      <c r="C47" s="468"/>
      <c r="D47" s="109" t="s">
        <v>8</v>
      </c>
      <c r="E47" s="76">
        <f>E52+E57+E62+E67+E72+E77+E82+E87+E92+E97+E102+E107+E112+E117+E122+E127+E132+E137</f>
        <v>51989.700000000004</v>
      </c>
      <c r="F47" s="76">
        <f>F52+F57+F62+F67+F72+F77+F82+F87+F92+F97+F102+F107+F112+F117+F122+F127+F132+F137</f>
        <v>19211.3</v>
      </c>
      <c r="G47" s="76">
        <f>G52+G57+G62+G67+G72+G77+G82+G87+G92+G97+G102+G107+G112+G117+G122+G127+G132+G137</f>
        <v>15676.199999999999</v>
      </c>
      <c r="H47" s="76">
        <f>H52+H57+H62+H67+H72+H77+H82+H87+H92+H97+H102+H107+H112+H117+H122+H127+H132+H137</f>
        <v>17102.2</v>
      </c>
    </row>
    <row r="48" spans="1:8" s="1" customFormat="1" ht="29.25" customHeight="1" x14ac:dyDescent="0.25">
      <c r="A48" s="471"/>
      <c r="B48" s="486"/>
      <c r="C48" s="468"/>
      <c r="D48" s="109" t="s">
        <v>9</v>
      </c>
      <c r="E48" s="76">
        <f>E53+E58+E63+E68+E73+E78+E83+E88+E93+E98+E103+E108+E113+E118+E123+E128+E133+E138+E143</f>
        <v>358748.31967000006</v>
      </c>
      <c r="F48" s="76">
        <f>F53+F58+F63+F68+F73+F78+F83+F88+F93+F98+F103+F108+F113+F118+F123+F128+F133+F138+F143</f>
        <v>121735.88995000001</v>
      </c>
      <c r="G48" s="76">
        <f>G53+G58+G63+G68+G73+G78+G83+G88+G93+G98+G103+G108+G113+G118+G123+G128+G133+G138+G143</f>
        <v>116862.81733000002</v>
      </c>
      <c r="H48" s="76">
        <f>H53+H58+H63+H68+H73+H78+H83+H88+H93+H98+H103+H108+H113+H118+H123+H128+H133+H138+H143</f>
        <v>120149.61239000001</v>
      </c>
    </row>
    <row r="49" spans="1:8" s="1" customFormat="1" ht="30" customHeight="1" x14ac:dyDescent="0.25">
      <c r="A49" s="471"/>
      <c r="B49" s="486"/>
      <c r="C49" s="468"/>
      <c r="D49" s="109" t="s">
        <v>10</v>
      </c>
      <c r="E49" s="76">
        <f>E54+E59+E64+E69+E74+E79+E84+E89+E94+E99+E104+E109+E114+E119+E124+E129+E134+E144</f>
        <v>62184.031770000009</v>
      </c>
      <c r="F49" s="76">
        <f>F54+F59+F64+F69+F74+F79+F84+F89+F94+F99+F104+F109+F114+F119+F124+F129+F134+F144</f>
        <v>22968.856049999999</v>
      </c>
      <c r="G49" s="76">
        <f>G54+G59+G64+G69+G74+G79+G84+G89+G94+G99+G104+G109+G114+G119+G124+G129+G134+G144</f>
        <v>16657.988109999998</v>
      </c>
      <c r="H49" s="76">
        <f>H54+H59+H64+H69+H74+H79+H84+H89+H94+H99+H104+H109+H114+H119+H124+H129+H134+H144</f>
        <v>22557.187610000001</v>
      </c>
    </row>
    <row r="50" spans="1:8" s="1" customFormat="1" ht="30" customHeight="1" thickBot="1" x14ac:dyDescent="0.3">
      <c r="A50" s="472"/>
      <c r="B50" s="487"/>
      <c r="C50" s="469"/>
      <c r="D50" s="110" t="s">
        <v>11</v>
      </c>
      <c r="E50" s="82">
        <f>E54+E59+E69+E74+E79+E84+E89+E94+E99+E104+E109+E114+E119+E124+E129+E134+E139</f>
        <v>56169.530670000007</v>
      </c>
      <c r="F50" s="82">
        <f>F55+F60+F65+F70+F75+F80+F85+F90+F95+F100+F105+F110+F115+F120+F125+F130+F135</f>
        <v>218.9</v>
      </c>
      <c r="G50" s="82">
        <f>G55+G60+G65+G70+G75+G80+G85+G90+G95+G100+G105+G110+G115+G120+G125+G130+G135</f>
        <v>218.9</v>
      </c>
      <c r="H50" s="118">
        <f>H55+H60+H65+H70+H75+H80+H85+H90+H95+H100+H105+H110+H115+H120+H125+H130+H135</f>
        <v>218.9</v>
      </c>
    </row>
    <row r="51" spans="1:8" s="1" customFormat="1" ht="21" customHeight="1" x14ac:dyDescent="0.25">
      <c r="A51" s="470" t="s">
        <v>16</v>
      </c>
      <c r="B51" s="476" t="s">
        <v>61</v>
      </c>
      <c r="C51" s="479" t="s">
        <v>28</v>
      </c>
      <c r="D51" s="251" t="s">
        <v>7</v>
      </c>
      <c r="E51" s="85">
        <f>G51+H51+F51</f>
        <v>307731.10000000003</v>
      </c>
      <c r="F51" s="85">
        <f>F52+F53+F54+F55</f>
        <v>102581.90000000001</v>
      </c>
      <c r="G51" s="85">
        <f>G52+G53+G54+G55</f>
        <v>102414.6</v>
      </c>
      <c r="H51" s="86">
        <f>H52+H53+H54+H55</f>
        <v>102734.6</v>
      </c>
    </row>
    <row r="52" spans="1:8" s="1" customFormat="1" ht="30" customHeight="1" x14ac:dyDescent="0.25">
      <c r="A52" s="471"/>
      <c r="B52" s="477"/>
      <c r="C52" s="480"/>
      <c r="D52" s="109" t="s">
        <v>8</v>
      </c>
      <c r="E52" s="87">
        <f>G52+H52+F52</f>
        <v>0</v>
      </c>
      <c r="F52" s="76">
        <v>0</v>
      </c>
      <c r="G52" s="76">
        <v>0</v>
      </c>
      <c r="H52" s="77">
        <v>0</v>
      </c>
    </row>
    <row r="53" spans="1:8" s="1" customFormat="1" ht="30.75" customHeight="1" x14ac:dyDescent="0.25">
      <c r="A53" s="471"/>
      <c r="B53" s="477"/>
      <c r="C53" s="480"/>
      <c r="D53" s="109" t="s">
        <v>9</v>
      </c>
      <c r="E53" s="87">
        <f>G53+H53+F53</f>
        <v>307731.10000000003</v>
      </c>
      <c r="F53" s="76">
        <f>102414.6+5.2+162.1</f>
        <v>102581.90000000001</v>
      </c>
      <c r="G53" s="76">
        <v>102414.6</v>
      </c>
      <c r="H53" s="77">
        <f>102414.6+320</f>
        <v>102734.6</v>
      </c>
    </row>
    <row r="54" spans="1:8" s="1" customFormat="1" ht="30" customHeight="1" x14ac:dyDescent="0.25">
      <c r="A54" s="471"/>
      <c r="B54" s="477"/>
      <c r="C54" s="480"/>
      <c r="D54" s="109" t="s">
        <v>10</v>
      </c>
      <c r="E54" s="87">
        <f>G54+H54+F54</f>
        <v>0</v>
      </c>
      <c r="F54" s="76">
        <v>0</v>
      </c>
      <c r="G54" s="76">
        <v>0</v>
      </c>
      <c r="H54" s="77">
        <v>0</v>
      </c>
    </row>
    <row r="55" spans="1:8" s="1" customFormat="1" ht="31.5" customHeight="1" thickBot="1" x14ac:dyDescent="0.3">
      <c r="A55" s="472"/>
      <c r="B55" s="478"/>
      <c r="C55" s="481"/>
      <c r="D55" s="110" t="s">
        <v>11</v>
      </c>
      <c r="E55" s="88">
        <f>G55+H55+F55</f>
        <v>0</v>
      </c>
      <c r="F55" s="79">
        <v>0</v>
      </c>
      <c r="G55" s="79">
        <v>0</v>
      </c>
      <c r="H55" s="80">
        <v>0</v>
      </c>
    </row>
    <row r="56" spans="1:8" s="1" customFormat="1" ht="17.25" customHeight="1" x14ac:dyDescent="0.25">
      <c r="A56" s="470" t="s">
        <v>20</v>
      </c>
      <c r="B56" s="476" t="s">
        <v>62</v>
      </c>
      <c r="C56" s="479" t="s">
        <v>28</v>
      </c>
      <c r="D56" s="251" t="s">
        <v>7</v>
      </c>
      <c r="E56" s="73">
        <f t="shared" ref="E56:E119" si="3">F56+G56+H56</f>
        <v>5679.2999999999993</v>
      </c>
      <c r="F56" s="74">
        <f>F57+F58+F59+F60</f>
        <v>1893.1</v>
      </c>
      <c r="G56" s="74">
        <f>G57+G58+G59+G60</f>
        <v>1893.1</v>
      </c>
      <c r="H56" s="75">
        <f>H57+H58+H59+H60</f>
        <v>1893.1</v>
      </c>
    </row>
    <row r="57" spans="1:8" s="1" customFormat="1" ht="28.5" x14ac:dyDescent="0.25">
      <c r="A57" s="471"/>
      <c r="B57" s="477"/>
      <c r="C57" s="480"/>
      <c r="D57" s="109" t="s">
        <v>8</v>
      </c>
      <c r="E57" s="76">
        <f t="shared" si="3"/>
        <v>0</v>
      </c>
      <c r="F57" s="76">
        <v>0</v>
      </c>
      <c r="G57" s="76">
        <v>0</v>
      </c>
      <c r="H57" s="77">
        <v>0</v>
      </c>
    </row>
    <row r="58" spans="1:8" s="1" customFormat="1" ht="28.5" x14ac:dyDescent="0.25">
      <c r="A58" s="471"/>
      <c r="B58" s="477"/>
      <c r="C58" s="480"/>
      <c r="D58" s="109" t="s">
        <v>9</v>
      </c>
      <c r="E58" s="76">
        <f t="shared" si="3"/>
        <v>5679.2999999999993</v>
      </c>
      <c r="F58" s="76">
        <v>1893.1</v>
      </c>
      <c r="G58" s="76">
        <v>1893.1</v>
      </c>
      <c r="H58" s="77">
        <v>1893.1</v>
      </c>
    </row>
    <row r="59" spans="1:8" s="1" customFormat="1" ht="28.5" x14ac:dyDescent="0.25">
      <c r="A59" s="471"/>
      <c r="B59" s="477"/>
      <c r="C59" s="480"/>
      <c r="D59" s="109" t="s">
        <v>10</v>
      </c>
      <c r="E59" s="76">
        <f t="shared" si="3"/>
        <v>0</v>
      </c>
      <c r="F59" s="76">
        <v>0</v>
      </c>
      <c r="G59" s="76">
        <v>0</v>
      </c>
      <c r="H59" s="77">
        <v>0</v>
      </c>
    </row>
    <row r="60" spans="1:8" s="1" customFormat="1" ht="29.25" thickBot="1" x14ac:dyDescent="0.3">
      <c r="A60" s="472"/>
      <c r="B60" s="478"/>
      <c r="C60" s="481"/>
      <c r="D60" s="110" t="s">
        <v>11</v>
      </c>
      <c r="E60" s="82">
        <f t="shared" si="3"/>
        <v>0</v>
      </c>
      <c r="F60" s="79">
        <v>0</v>
      </c>
      <c r="G60" s="79">
        <v>0</v>
      </c>
      <c r="H60" s="80">
        <v>0</v>
      </c>
    </row>
    <row r="61" spans="1:8" s="1" customFormat="1" ht="18.75" customHeight="1" x14ac:dyDescent="0.25">
      <c r="A61" s="470" t="s">
        <v>17</v>
      </c>
      <c r="B61" s="476" t="s">
        <v>63</v>
      </c>
      <c r="C61" s="479" t="s">
        <v>27</v>
      </c>
      <c r="D61" s="251" t="s">
        <v>7</v>
      </c>
      <c r="E61" s="73">
        <f t="shared" si="3"/>
        <v>49676.800000000003</v>
      </c>
      <c r="F61" s="74">
        <f>F62+F63+F64+F65</f>
        <v>18118.400000000001</v>
      </c>
      <c r="G61" s="74">
        <f>G62+G63+G64+G65</f>
        <v>15066.199999999999</v>
      </c>
      <c r="H61" s="75">
        <f>H62+H63+H64+H65</f>
        <v>16492.2</v>
      </c>
    </row>
    <row r="62" spans="1:8" s="1" customFormat="1" ht="28.5" x14ac:dyDescent="0.25">
      <c r="A62" s="471"/>
      <c r="B62" s="477"/>
      <c r="C62" s="480"/>
      <c r="D62" s="109" t="s">
        <v>8</v>
      </c>
      <c r="E62" s="76">
        <f t="shared" si="3"/>
        <v>49676.800000000003</v>
      </c>
      <c r="F62" s="76">
        <f>18847.9-500+29.9+43-302.4</f>
        <v>18118.400000000001</v>
      </c>
      <c r="G62" s="76">
        <f>15536.3-500+29.9</f>
        <v>15066.199999999999</v>
      </c>
      <c r="H62" s="77">
        <f>16962.3-500+29.9</f>
        <v>16492.2</v>
      </c>
    </row>
    <row r="63" spans="1:8" s="1" customFormat="1" ht="28.5" x14ac:dyDescent="0.25">
      <c r="A63" s="471"/>
      <c r="B63" s="477"/>
      <c r="C63" s="480"/>
      <c r="D63" s="109" t="s">
        <v>9</v>
      </c>
      <c r="E63" s="76">
        <f t="shared" si="3"/>
        <v>0</v>
      </c>
      <c r="F63" s="76">
        <v>0</v>
      </c>
      <c r="G63" s="76">
        <v>0</v>
      </c>
      <c r="H63" s="77">
        <v>0</v>
      </c>
    </row>
    <row r="64" spans="1:8" s="1" customFormat="1" ht="28.5" x14ac:dyDescent="0.25">
      <c r="A64" s="471"/>
      <c r="B64" s="477"/>
      <c r="C64" s="480"/>
      <c r="D64" s="109" t="s">
        <v>10</v>
      </c>
      <c r="E64" s="76">
        <f t="shared" si="3"/>
        <v>0</v>
      </c>
      <c r="F64" s="76">
        <v>0</v>
      </c>
      <c r="G64" s="76">
        <v>0</v>
      </c>
      <c r="H64" s="77">
        <v>0</v>
      </c>
    </row>
    <row r="65" spans="1:8" s="1" customFormat="1" ht="29.25" customHeight="1" thickBot="1" x14ac:dyDescent="0.3">
      <c r="A65" s="472"/>
      <c r="B65" s="478"/>
      <c r="C65" s="481"/>
      <c r="D65" s="110" t="s">
        <v>11</v>
      </c>
      <c r="E65" s="82">
        <f t="shared" si="3"/>
        <v>0</v>
      </c>
      <c r="F65" s="79">
        <v>0</v>
      </c>
      <c r="G65" s="79">
        <v>0</v>
      </c>
      <c r="H65" s="80">
        <v>0</v>
      </c>
    </row>
    <row r="66" spans="1:8" s="1" customFormat="1" ht="13.5" customHeight="1" x14ac:dyDescent="0.25">
      <c r="A66" s="470" t="s">
        <v>34</v>
      </c>
      <c r="B66" s="476" t="s">
        <v>64</v>
      </c>
      <c r="C66" s="479" t="s">
        <v>27</v>
      </c>
      <c r="D66" s="120" t="s">
        <v>7</v>
      </c>
      <c r="E66" s="278">
        <f t="shared" si="3"/>
        <v>1500</v>
      </c>
      <c r="F66" s="278">
        <f>F67+F68+F69+F70</f>
        <v>500</v>
      </c>
      <c r="G66" s="278">
        <f>G67+G68+G69+G70</f>
        <v>500</v>
      </c>
      <c r="H66" s="279">
        <f>H67+H68+H69+H70</f>
        <v>500</v>
      </c>
    </row>
    <row r="67" spans="1:8" s="1" customFormat="1" ht="28.5" x14ac:dyDescent="0.25">
      <c r="A67" s="471"/>
      <c r="B67" s="477"/>
      <c r="C67" s="480"/>
      <c r="D67" s="109" t="s">
        <v>8</v>
      </c>
      <c r="E67" s="280">
        <f t="shared" si="3"/>
        <v>1500</v>
      </c>
      <c r="F67" s="280">
        <v>500</v>
      </c>
      <c r="G67" s="87">
        <v>500</v>
      </c>
      <c r="H67" s="281">
        <v>500</v>
      </c>
    </row>
    <row r="68" spans="1:8" s="1" customFormat="1" ht="28.5" x14ac:dyDescent="0.25">
      <c r="A68" s="471"/>
      <c r="B68" s="477"/>
      <c r="C68" s="480"/>
      <c r="D68" s="109" t="s">
        <v>9</v>
      </c>
      <c r="E68" s="280">
        <f t="shared" si="3"/>
        <v>0</v>
      </c>
      <c r="F68" s="280">
        <v>0</v>
      </c>
      <c r="G68" s="280">
        <v>0</v>
      </c>
      <c r="H68" s="282">
        <v>0</v>
      </c>
    </row>
    <row r="69" spans="1:8" s="1" customFormat="1" ht="28.5" x14ac:dyDescent="0.25">
      <c r="A69" s="471"/>
      <c r="B69" s="477"/>
      <c r="C69" s="480"/>
      <c r="D69" s="109" t="s">
        <v>10</v>
      </c>
      <c r="E69" s="280">
        <f t="shared" si="3"/>
        <v>0</v>
      </c>
      <c r="F69" s="76">
        <v>0</v>
      </c>
      <c r="G69" s="76">
        <v>0</v>
      </c>
      <c r="H69" s="77">
        <v>0</v>
      </c>
    </row>
    <row r="70" spans="1:8" s="1" customFormat="1" ht="29.25" thickBot="1" x14ac:dyDescent="0.3">
      <c r="A70" s="472"/>
      <c r="B70" s="478"/>
      <c r="C70" s="481"/>
      <c r="D70" s="110" t="s">
        <v>11</v>
      </c>
      <c r="E70" s="283">
        <f t="shared" si="3"/>
        <v>0</v>
      </c>
      <c r="F70" s="79">
        <v>0</v>
      </c>
      <c r="G70" s="79">
        <v>0</v>
      </c>
      <c r="H70" s="80">
        <v>0</v>
      </c>
    </row>
    <row r="71" spans="1:8" s="1" customFormat="1" ht="18" customHeight="1" x14ac:dyDescent="0.25">
      <c r="A71" s="470" t="s">
        <v>39</v>
      </c>
      <c r="B71" s="476" t="s">
        <v>56</v>
      </c>
      <c r="C71" s="479" t="s">
        <v>26</v>
      </c>
      <c r="D71" s="251" t="s">
        <v>7</v>
      </c>
      <c r="E71" s="74">
        <f t="shared" si="3"/>
        <v>46.2</v>
      </c>
      <c r="F71" s="74">
        <f>F72+F73+F74+F75</f>
        <v>15.4</v>
      </c>
      <c r="G71" s="74">
        <f>G72+G73+G74+G75</f>
        <v>15.4</v>
      </c>
      <c r="H71" s="75">
        <f>H72+H73+H74+H75</f>
        <v>15.4</v>
      </c>
    </row>
    <row r="72" spans="1:8" s="1" customFormat="1" ht="28.5" x14ac:dyDescent="0.25">
      <c r="A72" s="471"/>
      <c r="B72" s="477"/>
      <c r="C72" s="480"/>
      <c r="D72" s="109" t="s">
        <v>8</v>
      </c>
      <c r="E72" s="76">
        <f t="shared" si="3"/>
        <v>0</v>
      </c>
      <c r="F72" s="76">
        <v>0</v>
      </c>
      <c r="G72" s="76">
        <v>0</v>
      </c>
      <c r="H72" s="77">
        <v>0</v>
      </c>
    </row>
    <row r="73" spans="1:8" s="1" customFormat="1" ht="28.5" x14ac:dyDescent="0.25">
      <c r="A73" s="471"/>
      <c r="B73" s="477"/>
      <c r="C73" s="480"/>
      <c r="D73" s="109" t="s">
        <v>9</v>
      </c>
      <c r="E73" s="76">
        <f t="shared" si="3"/>
        <v>46.2</v>
      </c>
      <c r="F73" s="76">
        <v>15.4</v>
      </c>
      <c r="G73" s="76">
        <v>15.4</v>
      </c>
      <c r="H73" s="77">
        <v>15.4</v>
      </c>
    </row>
    <row r="74" spans="1:8" s="1" customFormat="1" ht="29.25" customHeight="1" x14ac:dyDescent="0.25">
      <c r="A74" s="471"/>
      <c r="B74" s="477"/>
      <c r="C74" s="480"/>
      <c r="D74" s="109" t="s">
        <v>10</v>
      </c>
      <c r="E74" s="76">
        <f t="shared" si="3"/>
        <v>0</v>
      </c>
      <c r="F74" s="76">
        <v>0</v>
      </c>
      <c r="G74" s="76">
        <v>0</v>
      </c>
      <c r="H74" s="77">
        <v>0</v>
      </c>
    </row>
    <row r="75" spans="1:8" s="1" customFormat="1" ht="32.25" customHeight="1" thickBot="1" x14ac:dyDescent="0.3">
      <c r="A75" s="472"/>
      <c r="B75" s="478"/>
      <c r="C75" s="481"/>
      <c r="D75" s="110" t="s">
        <v>11</v>
      </c>
      <c r="E75" s="79">
        <f t="shared" si="3"/>
        <v>0</v>
      </c>
      <c r="F75" s="79">
        <v>0</v>
      </c>
      <c r="G75" s="79">
        <v>0</v>
      </c>
      <c r="H75" s="80">
        <v>0</v>
      </c>
    </row>
    <row r="76" spans="1:8" s="1" customFormat="1" ht="20.25" customHeight="1" x14ac:dyDescent="0.25">
      <c r="A76" s="470" t="s">
        <v>35</v>
      </c>
      <c r="B76" s="476" t="s">
        <v>57</v>
      </c>
      <c r="C76" s="479" t="s">
        <v>26</v>
      </c>
      <c r="D76" s="251" t="s">
        <v>7</v>
      </c>
      <c r="E76" s="74">
        <f t="shared" si="3"/>
        <v>261.89999999999998</v>
      </c>
      <c r="F76" s="74">
        <f>F77+F78+F79+F80</f>
        <v>87.3</v>
      </c>
      <c r="G76" s="74">
        <f>G77+G78+G79+G80</f>
        <v>87.3</v>
      </c>
      <c r="H76" s="75">
        <f>H77+H78+H79+H80</f>
        <v>87.3</v>
      </c>
    </row>
    <row r="77" spans="1:8" s="1" customFormat="1" ht="28.5" x14ac:dyDescent="0.25">
      <c r="A77" s="471"/>
      <c r="B77" s="477"/>
      <c r="C77" s="480"/>
      <c r="D77" s="109" t="s">
        <v>8</v>
      </c>
      <c r="E77" s="76">
        <f t="shared" si="3"/>
        <v>0</v>
      </c>
      <c r="F77" s="76">
        <v>0</v>
      </c>
      <c r="G77" s="76">
        <v>0</v>
      </c>
      <c r="H77" s="77">
        <v>0</v>
      </c>
    </row>
    <row r="78" spans="1:8" s="1" customFormat="1" ht="28.5" x14ac:dyDescent="0.25">
      <c r="A78" s="471"/>
      <c r="B78" s="477"/>
      <c r="C78" s="480"/>
      <c r="D78" s="109" t="s">
        <v>9</v>
      </c>
      <c r="E78" s="76">
        <f t="shared" si="3"/>
        <v>261.89999999999998</v>
      </c>
      <c r="F78" s="76">
        <v>87.3</v>
      </c>
      <c r="G78" s="76">
        <v>87.3</v>
      </c>
      <c r="H78" s="77">
        <v>87.3</v>
      </c>
    </row>
    <row r="79" spans="1:8" s="1" customFormat="1" ht="28.5" x14ac:dyDescent="0.25">
      <c r="A79" s="471"/>
      <c r="B79" s="477"/>
      <c r="C79" s="480"/>
      <c r="D79" s="109" t="s">
        <v>10</v>
      </c>
      <c r="E79" s="76">
        <f t="shared" si="3"/>
        <v>0</v>
      </c>
      <c r="F79" s="76">
        <v>0</v>
      </c>
      <c r="G79" s="76">
        <v>0</v>
      </c>
      <c r="H79" s="77">
        <v>0</v>
      </c>
    </row>
    <row r="80" spans="1:8" s="1" customFormat="1" ht="29.25" thickBot="1" x14ac:dyDescent="0.3">
      <c r="A80" s="472"/>
      <c r="B80" s="478"/>
      <c r="C80" s="481"/>
      <c r="D80" s="110" t="s">
        <v>11</v>
      </c>
      <c r="E80" s="79">
        <f t="shared" si="3"/>
        <v>0</v>
      </c>
      <c r="F80" s="79">
        <v>0</v>
      </c>
      <c r="G80" s="79">
        <v>0</v>
      </c>
      <c r="H80" s="80">
        <v>0</v>
      </c>
    </row>
    <row r="81" spans="1:8" s="1" customFormat="1" ht="17.25" customHeight="1" x14ac:dyDescent="0.25">
      <c r="A81" s="470" t="s">
        <v>40</v>
      </c>
      <c r="B81" s="476" t="s">
        <v>56</v>
      </c>
      <c r="C81" s="479" t="s">
        <v>26</v>
      </c>
      <c r="D81" s="251" t="s">
        <v>7</v>
      </c>
      <c r="E81" s="74">
        <f t="shared" si="3"/>
        <v>108</v>
      </c>
      <c r="F81" s="74">
        <f>F82+F83+F84+F85</f>
        <v>36</v>
      </c>
      <c r="G81" s="74">
        <f>G82+G83+G84+G85</f>
        <v>36</v>
      </c>
      <c r="H81" s="75">
        <f>H82+H83+H84+H85</f>
        <v>36</v>
      </c>
    </row>
    <row r="82" spans="1:8" s="1" customFormat="1" ht="30" customHeight="1" x14ac:dyDescent="0.25">
      <c r="A82" s="471"/>
      <c r="B82" s="477"/>
      <c r="C82" s="480"/>
      <c r="D82" s="109" t="s">
        <v>8</v>
      </c>
      <c r="E82" s="76">
        <f t="shared" si="3"/>
        <v>108</v>
      </c>
      <c r="F82" s="76">
        <v>36</v>
      </c>
      <c r="G82" s="76">
        <v>36</v>
      </c>
      <c r="H82" s="77">
        <v>36</v>
      </c>
    </row>
    <row r="83" spans="1:8" s="1" customFormat="1" ht="28.5" x14ac:dyDescent="0.25">
      <c r="A83" s="471"/>
      <c r="B83" s="477"/>
      <c r="C83" s="480"/>
      <c r="D83" s="109" t="s">
        <v>9</v>
      </c>
      <c r="E83" s="76">
        <f t="shared" si="3"/>
        <v>0</v>
      </c>
      <c r="F83" s="76">
        <v>0</v>
      </c>
      <c r="G83" s="76">
        <v>0</v>
      </c>
      <c r="H83" s="77">
        <v>0</v>
      </c>
    </row>
    <row r="84" spans="1:8" s="1" customFormat="1" ht="27" customHeight="1" x14ac:dyDescent="0.25">
      <c r="A84" s="471"/>
      <c r="B84" s="477"/>
      <c r="C84" s="480"/>
      <c r="D84" s="109" t="s">
        <v>10</v>
      </c>
      <c r="E84" s="76">
        <f t="shared" si="3"/>
        <v>0</v>
      </c>
      <c r="F84" s="76">
        <v>0</v>
      </c>
      <c r="G84" s="76">
        <v>0</v>
      </c>
      <c r="H84" s="77">
        <v>0</v>
      </c>
    </row>
    <row r="85" spans="1:8" s="1" customFormat="1" ht="31.5" customHeight="1" thickBot="1" x14ac:dyDescent="0.3">
      <c r="A85" s="472"/>
      <c r="B85" s="478"/>
      <c r="C85" s="481"/>
      <c r="D85" s="110" t="s">
        <v>11</v>
      </c>
      <c r="E85" s="79">
        <f t="shared" si="3"/>
        <v>0</v>
      </c>
      <c r="F85" s="79">
        <v>0</v>
      </c>
      <c r="G85" s="79">
        <v>0</v>
      </c>
      <c r="H85" s="80">
        <v>0</v>
      </c>
    </row>
    <row r="86" spans="1:8" s="1" customFormat="1" ht="18.75" customHeight="1" x14ac:dyDescent="0.25">
      <c r="A86" s="470" t="s">
        <v>36</v>
      </c>
      <c r="B86" s="482" t="s">
        <v>65</v>
      </c>
      <c r="C86" s="479" t="s">
        <v>29</v>
      </c>
      <c r="D86" s="251" t="s">
        <v>7</v>
      </c>
      <c r="E86" s="74">
        <f t="shared" si="3"/>
        <v>656.7</v>
      </c>
      <c r="F86" s="74">
        <f>F87+F88+F89+F90</f>
        <v>218.9</v>
      </c>
      <c r="G86" s="74">
        <f>G87+G88+G89+G90</f>
        <v>218.9</v>
      </c>
      <c r="H86" s="75">
        <f>H87+H88+H89+H90</f>
        <v>218.9</v>
      </c>
    </row>
    <row r="87" spans="1:8" s="1" customFormat="1" ht="32.25" customHeight="1" x14ac:dyDescent="0.25">
      <c r="A87" s="471"/>
      <c r="B87" s="483"/>
      <c r="C87" s="480"/>
      <c r="D87" s="109" t="s">
        <v>8</v>
      </c>
      <c r="E87" s="76">
        <f t="shared" si="3"/>
        <v>0</v>
      </c>
      <c r="F87" s="76">
        <v>0</v>
      </c>
      <c r="G87" s="76">
        <v>0</v>
      </c>
      <c r="H87" s="77">
        <v>0</v>
      </c>
    </row>
    <row r="88" spans="1:8" s="1" customFormat="1" ht="28.5" x14ac:dyDescent="0.25">
      <c r="A88" s="471"/>
      <c r="B88" s="483"/>
      <c r="C88" s="480"/>
      <c r="D88" s="109" t="s">
        <v>9</v>
      </c>
      <c r="E88" s="76">
        <f t="shared" si="3"/>
        <v>0</v>
      </c>
      <c r="F88" s="76">
        <v>0</v>
      </c>
      <c r="G88" s="76">
        <v>0</v>
      </c>
      <c r="H88" s="77">
        <v>0</v>
      </c>
    </row>
    <row r="89" spans="1:8" s="1" customFormat="1" ht="28.5" x14ac:dyDescent="0.25">
      <c r="A89" s="471"/>
      <c r="B89" s="483"/>
      <c r="C89" s="480"/>
      <c r="D89" s="109" t="s">
        <v>10</v>
      </c>
      <c r="E89" s="76">
        <f t="shared" si="3"/>
        <v>0</v>
      </c>
      <c r="F89" s="76">
        <v>0</v>
      </c>
      <c r="G89" s="76">
        <v>0</v>
      </c>
      <c r="H89" s="77">
        <v>0</v>
      </c>
    </row>
    <row r="90" spans="1:8" s="1" customFormat="1" ht="29.25" thickBot="1" x14ac:dyDescent="0.3">
      <c r="A90" s="472"/>
      <c r="B90" s="484"/>
      <c r="C90" s="481"/>
      <c r="D90" s="110" t="s">
        <v>11</v>
      </c>
      <c r="E90" s="79">
        <f t="shared" si="3"/>
        <v>656.7</v>
      </c>
      <c r="F90" s="79">
        <v>218.9</v>
      </c>
      <c r="G90" s="79">
        <v>218.9</v>
      </c>
      <c r="H90" s="80">
        <v>218.9</v>
      </c>
    </row>
    <row r="91" spans="1:8" s="1" customFormat="1" ht="18.75" customHeight="1" x14ac:dyDescent="0.25">
      <c r="A91" s="470" t="s">
        <v>37</v>
      </c>
      <c r="B91" s="482" t="s">
        <v>55</v>
      </c>
      <c r="C91" s="479" t="s">
        <v>27</v>
      </c>
      <c r="D91" s="251" t="s">
        <v>7</v>
      </c>
      <c r="E91" s="74">
        <f t="shared" si="3"/>
        <v>222</v>
      </c>
      <c r="F91" s="74">
        <f>F92+F93+F94+F95</f>
        <v>74</v>
      </c>
      <c r="G91" s="74">
        <f>G92+G93+G94+G95</f>
        <v>74</v>
      </c>
      <c r="H91" s="75">
        <f>H92+H93+H94+H95</f>
        <v>74</v>
      </c>
    </row>
    <row r="92" spans="1:8" s="1" customFormat="1" ht="28.5" x14ac:dyDescent="0.25">
      <c r="A92" s="471"/>
      <c r="B92" s="483"/>
      <c r="C92" s="480"/>
      <c r="D92" s="109" t="s">
        <v>8</v>
      </c>
      <c r="E92" s="76">
        <f t="shared" si="3"/>
        <v>222</v>
      </c>
      <c r="F92" s="76">
        <f>56.8+17.2</f>
        <v>74</v>
      </c>
      <c r="G92" s="76">
        <f>56.8+17.2</f>
        <v>74</v>
      </c>
      <c r="H92" s="77">
        <f>56.8+17.2</f>
        <v>74</v>
      </c>
    </row>
    <row r="93" spans="1:8" s="1" customFormat="1" ht="28.5" x14ac:dyDescent="0.25">
      <c r="A93" s="471"/>
      <c r="B93" s="483"/>
      <c r="C93" s="480"/>
      <c r="D93" s="109" t="s">
        <v>9</v>
      </c>
      <c r="E93" s="76">
        <f t="shared" si="3"/>
        <v>0</v>
      </c>
      <c r="F93" s="76">
        <v>0</v>
      </c>
      <c r="G93" s="76">
        <v>0</v>
      </c>
      <c r="H93" s="77">
        <v>0</v>
      </c>
    </row>
    <row r="94" spans="1:8" s="1" customFormat="1" ht="28.5" x14ac:dyDescent="0.25">
      <c r="A94" s="471"/>
      <c r="B94" s="483"/>
      <c r="C94" s="480"/>
      <c r="D94" s="109" t="s">
        <v>10</v>
      </c>
      <c r="E94" s="76">
        <f t="shared" si="3"/>
        <v>0</v>
      </c>
      <c r="F94" s="76">
        <v>0</v>
      </c>
      <c r="G94" s="76">
        <v>0</v>
      </c>
      <c r="H94" s="77">
        <v>0</v>
      </c>
    </row>
    <row r="95" spans="1:8" s="1" customFormat="1" ht="29.25" thickBot="1" x14ac:dyDescent="0.3">
      <c r="A95" s="472"/>
      <c r="B95" s="484"/>
      <c r="C95" s="481"/>
      <c r="D95" s="110" t="s">
        <v>11</v>
      </c>
      <c r="E95" s="79">
        <f t="shared" si="3"/>
        <v>0</v>
      </c>
      <c r="F95" s="79">
        <v>0</v>
      </c>
      <c r="G95" s="79">
        <v>0</v>
      </c>
      <c r="H95" s="80">
        <v>0</v>
      </c>
    </row>
    <row r="96" spans="1:8" s="1" customFormat="1" ht="17.25" customHeight="1" x14ac:dyDescent="0.25">
      <c r="A96" s="607" t="s">
        <v>44</v>
      </c>
      <c r="B96" s="491" t="s">
        <v>59</v>
      </c>
      <c r="C96" s="479" t="s">
        <v>28</v>
      </c>
      <c r="D96" s="120" t="s">
        <v>7</v>
      </c>
      <c r="E96" s="74">
        <f t="shared" si="3"/>
        <v>6185.6</v>
      </c>
      <c r="F96" s="74">
        <f>F97+F98+F99+F100</f>
        <v>6185.6</v>
      </c>
      <c r="G96" s="74">
        <f>G97+G98+G99+G100</f>
        <v>0</v>
      </c>
      <c r="H96" s="75">
        <f>H97+H98+H99+H100</f>
        <v>0</v>
      </c>
    </row>
    <row r="97" spans="1:8" s="1" customFormat="1" ht="32.25" customHeight="1" x14ac:dyDescent="0.25">
      <c r="A97" s="608"/>
      <c r="B97" s="492"/>
      <c r="C97" s="480"/>
      <c r="D97" s="109" t="s">
        <v>8</v>
      </c>
      <c r="E97" s="76">
        <f t="shared" si="3"/>
        <v>185.6</v>
      </c>
      <c r="F97" s="76">
        <f>41.4+144.2</f>
        <v>185.6</v>
      </c>
      <c r="G97" s="76">
        <v>0</v>
      </c>
      <c r="H97" s="77">
        <v>0</v>
      </c>
    </row>
    <row r="98" spans="1:8" s="1" customFormat="1" ht="32.25" customHeight="1" x14ac:dyDescent="0.25">
      <c r="A98" s="608"/>
      <c r="B98" s="492"/>
      <c r="C98" s="480"/>
      <c r="D98" s="109" t="s">
        <v>9</v>
      </c>
      <c r="E98" s="76">
        <f t="shared" si="3"/>
        <v>6000</v>
      </c>
      <c r="F98" s="76">
        <f>1339.3+4660.7</f>
        <v>6000</v>
      </c>
      <c r="G98" s="76">
        <v>0</v>
      </c>
      <c r="H98" s="77">
        <v>0</v>
      </c>
    </row>
    <row r="99" spans="1:8" s="1" customFormat="1" ht="32.25" customHeight="1" x14ac:dyDescent="0.25">
      <c r="A99" s="608"/>
      <c r="B99" s="492"/>
      <c r="C99" s="480"/>
      <c r="D99" s="109" t="s">
        <v>10</v>
      </c>
      <c r="E99" s="76">
        <f t="shared" si="3"/>
        <v>0</v>
      </c>
      <c r="F99" s="76">
        <v>0</v>
      </c>
      <c r="G99" s="76">
        <v>0</v>
      </c>
      <c r="H99" s="77">
        <v>0</v>
      </c>
    </row>
    <row r="100" spans="1:8" s="1" customFormat="1" ht="32.25" customHeight="1" thickBot="1" x14ac:dyDescent="0.3">
      <c r="A100" s="609"/>
      <c r="B100" s="493"/>
      <c r="C100" s="481"/>
      <c r="D100" s="112" t="s">
        <v>11</v>
      </c>
      <c r="E100" s="83">
        <f t="shared" si="3"/>
        <v>0</v>
      </c>
      <c r="F100" s="83">
        <v>0</v>
      </c>
      <c r="G100" s="83">
        <v>0</v>
      </c>
      <c r="H100" s="84">
        <v>0</v>
      </c>
    </row>
    <row r="101" spans="1:8" s="1" customFormat="1" ht="15.75" customHeight="1" x14ac:dyDescent="0.25">
      <c r="A101" s="607" t="s">
        <v>45</v>
      </c>
      <c r="B101" s="491" t="s">
        <v>66</v>
      </c>
      <c r="C101" s="479" t="s">
        <v>28</v>
      </c>
      <c r="D101" s="120" t="s">
        <v>7</v>
      </c>
      <c r="E101" s="266">
        <f t="shared" si="3"/>
        <v>10950.400000000001</v>
      </c>
      <c r="F101" s="266">
        <f>F102+F103+F104+F105</f>
        <v>3711.1000000000004</v>
      </c>
      <c r="G101" s="266">
        <f>G102+G103+G104+G105</f>
        <v>3569.5</v>
      </c>
      <c r="H101" s="267">
        <f>H102+H103+H104+H105</f>
        <v>3669.8</v>
      </c>
    </row>
    <row r="102" spans="1:8" s="1" customFormat="1" ht="29.25" customHeight="1" x14ac:dyDescent="0.25">
      <c r="A102" s="608"/>
      <c r="B102" s="492"/>
      <c r="C102" s="480"/>
      <c r="D102" s="109" t="s">
        <v>8</v>
      </c>
      <c r="E102" s="268">
        <f t="shared" si="3"/>
        <v>0</v>
      </c>
      <c r="F102" s="268">
        <v>0</v>
      </c>
      <c r="G102" s="268">
        <v>0</v>
      </c>
      <c r="H102" s="269">
        <v>0</v>
      </c>
    </row>
    <row r="103" spans="1:8" s="1" customFormat="1" ht="29.25" customHeight="1" x14ac:dyDescent="0.25">
      <c r="A103" s="608"/>
      <c r="B103" s="492"/>
      <c r="C103" s="480"/>
      <c r="D103" s="109" t="s">
        <v>9</v>
      </c>
      <c r="E103" s="268">
        <f t="shared" si="3"/>
        <v>1204.54466</v>
      </c>
      <c r="F103" s="268">
        <v>408.22109999999998</v>
      </c>
      <c r="G103" s="268">
        <v>392.64517000000001</v>
      </c>
      <c r="H103" s="269">
        <v>403.67838999999998</v>
      </c>
    </row>
    <row r="104" spans="1:8" s="1" customFormat="1" ht="29.25" customHeight="1" x14ac:dyDescent="0.25">
      <c r="A104" s="608"/>
      <c r="B104" s="492"/>
      <c r="C104" s="480"/>
      <c r="D104" s="109" t="s">
        <v>10</v>
      </c>
      <c r="E104" s="268">
        <f t="shared" si="3"/>
        <v>9745.8553400000001</v>
      </c>
      <c r="F104" s="268">
        <v>3302.8789000000002</v>
      </c>
      <c r="G104" s="268">
        <v>3176.8548300000002</v>
      </c>
      <c r="H104" s="269">
        <v>3266.1216100000001</v>
      </c>
    </row>
    <row r="105" spans="1:8" s="1" customFormat="1" ht="29.25" customHeight="1" thickBot="1" x14ac:dyDescent="0.3">
      <c r="A105" s="609"/>
      <c r="B105" s="493"/>
      <c r="C105" s="481"/>
      <c r="D105" s="112" t="s">
        <v>11</v>
      </c>
      <c r="E105" s="270">
        <f t="shared" si="3"/>
        <v>0</v>
      </c>
      <c r="F105" s="270">
        <v>0</v>
      </c>
      <c r="G105" s="270">
        <v>0</v>
      </c>
      <c r="H105" s="271">
        <v>0</v>
      </c>
    </row>
    <row r="106" spans="1:8" s="1" customFormat="1" ht="29.25" customHeight="1" x14ac:dyDescent="0.25">
      <c r="A106" s="607" t="s">
        <v>46</v>
      </c>
      <c r="B106" s="491" t="s">
        <v>67</v>
      </c>
      <c r="C106" s="479" t="s">
        <v>28</v>
      </c>
      <c r="D106" s="120" t="s">
        <v>7</v>
      </c>
      <c r="E106" s="74">
        <f t="shared" si="3"/>
        <v>26282</v>
      </c>
      <c r="F106" s="74">
        <f>F107+F108+F109+F110</f>
        <v>8876.5</v>
      </c>
      <c r="G106" s="74">
        <f>G107+G108+G109+G110</f>
        <v>8876.5</v>
      </c>
      <c r="H106" s="75">
        <f>H107+H108+H109+H110</f>
        <v>8529</v>
      </c>
    </row>
    <row r="107" spans="1:8" s="1" customFormat="1" ht="29.25" customHeight="1" x14ac:dyDescent="0.25">
      <c r="A107" s="608"/>
      <c r="B107" s="492"/>
      <c r="C107" s="480"/>
      <c r="D107" s="109" t="s">
        <v>8</v>
      </c>
      <c r="E107" s="76">
        <f t="shared" si="3"/>
        <v>0</v>
      </c>
      <c r="F107" s="76">
        <v>0</v>
      </c>
      <c r="G107" s="76">
        <v>0</v>
      </c>
      <c r="H107" s="77">
        <v>0</v>
      </c>
    </row>
    <row r="108" spans="1:8" s="1" customFormat="1" ht="28.5" x14ac:dyDescent="0.25">
      <c r="A108" s="608"/>
      <c r="B108" s="492"/>
      <c r="C108" s="480"/>
      <c r="D108" s="109" t="s">
        <v>9</v>
      </c>
      <c r="E108" s="76">
        <f t="shared" si="3"/>
        <v>0</v>
      </c>
      <c r="F108" s="76">
        <v>0</v>
      </c>
      <c r="G108" s="76">
        <v>0</v>
      </c>
      <c r="H108" s="77">
        <v>0</v>
      </c>
    </row>
    <row r="109" spans="1:8" s="1" customFormat="1" ht="28.5" x14ac:dyDescent="0.25">
      <c r="A109" s="608"/>
      <c r="B109" s="492"/>
      <c r="C109" s="480"/>
      <c r="D109" s="109" t="s">
        <v>10</v>
      </c>
      <c r="E109" s="76">
        <f t="shared" si="3"/>
        <v>26282</v>
      </c>
      <c r="F109" s="76">
        <v>8876.5</v>
      </c>
      <c r="G109" s="76">
        <v>8876.5</v>
      </c>
      <c r="H109" s="77">
        <v>8529</v>
      </c>
    </row>
    <row r="110" spans="1:8" s="1" customFormat="1" ht="29.25" thickBot="1" x14ac:dyDescent="0.3">
      <c r="A110" s="609"/>
      <c r="B110" s="493"/>
      <c r="C110" s="481"/>
      <c r="D110" s="112" t="s">
        <v>11</v>
      </c>
      <c r="E110" s="83">
        <f t="shared" si="3"/>
        <v>0</v>
      </c>
      <c r="F110" s="83">
        <v>0</v>
      </c>
      <c r="G110" s="83">
        <v>0</v>
      </c>
      <c r="H110" s="84">
        <v>0</v>
      </c>
    </row>
    <row r="111" spans="1:8" s="1" customFormat="1" ht="20.25" customHeight="1" x14ac:dyDescent="0.25">
      <c r="A111" s="607" t="s">
        <v>50</v>
      </c>
      <c r="B111" s="491" t="s">
        <v>68</v>
      </c>
      <c r="C111" s="479" t="s">
        <v>28</v>
      </c>
      <c r="D111" s="120" t="s">
        <v>7</v>
      </c>
      <c r="E111" s="74">
        <f t="shared" si="3"/>
        <v>19191.900000000001</v>
      </c>
      <c r="F111" s="74">
        <f>F112+F113+F114+F115</f>
        <v>4340.1000000000004</v>
      </c>
      <c r="G111" s="74">
        <f>G112+G113+G114+G115</f>
        <v>6171.6</v>
      </c>
      <c r="H111" s="75">
        <f>H112+H113+H114+H115</f>
        <v>8680.2000000000007</v>
      </c>
    </row>
    <row r="112" spans="1:8" s="1" customFormat="1" ht="29.25" customHeight="1" x14ac:dyDescent="0.25">
      <c r="A112" s="608"/>
      <c r="B112" s="492"/>
      <c r="C112" s="480"/>
      <c r="D112" s="109" t="s">
        <v>8</v>
      </c>
      <c r="E112" s="76">
        <f t="shared" si="3"/>
        <v>0</v>
      </c>
      <c r="F112" s="76">
        <v>0</v>
      </c>
      <c r="G112" s="76">
        <v>0</v>
      </c>
      <c r="H112" s="77">
        <v>0</v>
      </c>
    </row>
    <row r="113" spans="1:8" s="1" customFormat="1" ht="28.5" x14ac:dyDescent="0.25">
      <c r="A113" s="608"/>
      <c r="B113" s="492"/>
      <c r="C113" s="480"/>
      <c r="D113" s="109" t="s">
        <v>9</v>
      </c>
      <c r="E113" s="76">
        <f t="shared" si="3"/>
        <v>19191.900000000001</v>
      </c>
      <c r="F113" s="76">
        <v>4340.1000000000004</v>
      </c>
      <c r="G113" s="76">
        <v>6171.6</v>
      </c>
      <c r="H113" s="77">
        <v>8680.2000000000007</v>
      </c>
    </row>
    <row r="114" spans="1:8" s="1" customFormat="1" ht="28.5" x14ac:dyDescent="0.25">
      <c r="A114" s="608"/>
      <c r="B114" s="492"/>
      <c r="C114" s="480"/>
      <c r="D114" s="109" t="s">
        <v>10</v>
      </c>
      <c r="E114" s="76">
        <f t="shared" si="3"/>
        <v>0</v>
      </c>
      <c r="F114" s="76">
        <v>0</v>
      </c>
      <c r="G114" s="76">
        <v>0</v>
      </c>
      <c r="H114" s="77">
        <v>0</v>
      </c>
    </row>
    <row r="115" spans="1:8" s="1" customFormat="1" ht="34.5" customHeight="1" thickBot="1" x14ac:dyDescent="0.3">
      <c r="A115" s="609"/>
      <c r="B115" s="493"/>
      <c r="C115" s="481"/>
      <c r="D115" s="112" t="s">
        <v>11</v>
      </c>
      <c r="E115" s="83">
        <f t="shared" si="3"/>
        <v>0</v>
      </c>
      <c r="F115" s="83">
        <v>0</v>
      </c>
      <c r="G115" s="83">
        <v>0</v>
      </c>
      <c r="H115" s="84">
        <v>0</v>
      </c>
    </row>
    <row r="116" spans="1:8" s="1" customFormat="1" ht="22.5" customHeight="1" x14ac:dyDescent="0.25">
      <c r="A116" s="607" t="s">
        <v>51</v>
      </c>
      <c r="B116" s="491" t="s">
        <v>69</v>
      </c>
      <c r="C116" s="479" t="s">
        <v>28</v>
      </c>
      <c r="D116" s="120" t="s">
        <v>7</v>
      </c>
      <c r="E116" s="74">
        <f t="shared" si="3"/>
        <v>16483.199999999997</v>
      </c>
      <c r="F116" s="74">
        <f>F117+F118+F119+F120</f>
        <v>5494.4</v>
      </c>
      <c r="G116" s="74">
        <f>G117+G118+G119+G120</f>
        <v>5494.4</v>
      </c>
      <c r="H116" s="75">
        <f>H117+H118+H119+H120</f>
        <v>5494.4</v>
      </c>
    </row>
    <row r="117" spans="1:8" s="1" customFormat="1" ht="27" customHeight="1" x14ac:dyDescent="0.25">
      <c r="A117" s="608"/>
      <c r="B117" s="492"/>
      <c r="C117" s="480"/>
      <c r="D117" s="109" t="s">
        <v>8</v>
      </c>
      <c r="E117" s="76">
        <f t="shared" si="3"/>
        <v>0</v>
      </c>
      <c r="F117" s="76">
        <v>0</v>
      </c>
      <c r="G117" s="76">
        <v>0</v>
      </c>
      <c r="H117" s="77">
        <v>0</v>
      </c>
    </row>
    <row r="118" spans="1:8" s="1" customFormat="1" ht="28.5" x14ac:dyDescent="0.25">
      <c r="A118" s="608"/>
      <c r="B118" s="492"/>
      <c r="C118" s="480"/>
      <c r="D118" s="109" t="s">
        <v>9</v>
      </c>
      <c r="E118" s="76">
        <f t="shared" si="3"/>
        <v>16483.199999999997</v>
      </c>
      <c r="F118" s="76">
        <v>5494.4</v>
      </c>
      <c r="G118" s="76">
        <v>5494.4</v>
      </c>
      <c r="H118" s="77">
        <v>5494.4</v>
      </c>
    </row>
    <row r="119" spans="1:8" s="1" customFormat="1" ht="28.5" x14ac:dyDescent="0.25">
      <c r="A119" s="608"/>
      <c r="B119" s="492"/>
      <c r="C119" s="480"/>
      <c r="D119" s="109" t="s">
        <v>10</v>
      </c>
      <c r="E119" s="76">
        <f t="shared" si="3"/>
        <v>0</v>
      </c>
      <c r="F119" s="76">
        <v>0</v>
      </c>
      <c r="G119" s="76">
        <v>0</v>
      </c>
      <c r="H119" s="77">
        <v>0</v>
      </c>
    </row>
    <row r="120" spans="1:8" s="1" customFormat="1" ht="29.25" thickBot="1" x14ac:dyDescent="0.3">
      <c r="A120" s="609"/>
      <c r="B120" s="493"/>
      <c r="C120" s="481"/>
      <c r="D120" s="112" t="s">
        <v>11</v>
      </c>
      <c r="E120" s="83">
        <f t="shared" ref="E120:E130" si="4">F120+G120+H120</f>
        <v>0</v>
      </c>
      <c r="F120" s="83">
        <v>0</v>
      </c>
      <c r="G120" s="83">
        <v>0</v>
      </c>
      <c r="H120" s="84">
        <v>0</v>
      </c>
    </row>
    <row r="121" spans="1:8" s="1" customFormat="1" ht="21" customHeight="1" x14ac:dyDescent="0.25">
      <c r="A121" s="607" t="s">
        <v>52</v>
      </c>
      <c r="B121" s="491" t="s">
        <v>70</v>
      </c>
      <c r="C121" s="479" t="s">
        <v>28</v>
      </c>
      <c r="D121" s="120" t="s">
        <v>7</v>
      </c>
      <c r="E121" s="74">
        <f t="shared" si="4"/>
        <v>1516.2</v>
      </c>
      <c r="F121" s="74">
        <f>F122+F123+F124+F125</f>
        <v>1516.2</v>
      </c>
      <c r="G121" s="74">
        <f>G122+G123+G124+G125</f>
        <v>0</v>
      </c>
      <c r="H121" s="75">
        <f>H122+H123+H124+H125</f>
        <v>0</v>
      </c>
    </row>
    <row r="122" spans="1:8" s="1" customFormat="1" ht="31.5" customHeight="1" x14ac:dyDescent="0.25">
      <c r="A122" s="608"/>
      <c r="B122" s="492"/>
      <c r="C122" s="480"/>
      <c r="D122" s="109" t="s">
        <v>8</v>
      </c>
      <c r="E122" s="76">
        <f t="shared" si="4"/>
        <v>0</v>
      </c>
      <c r="F122" s="76">
        <v>0</v>
      </c>
      <c r="G122" s="76">
        <v>0</v>
      </c>
      <c r="H122" s="77">
        <v>0</v>
      </c>
    </row>
    <row r="123" spans="1:8" s="1" customFormat="1" ht="28.5" x14ac:dyDescent="0.25">
      <c r="A123" s="608"/>
      <c r="B123" s="492"/>
      <c r="C123" s="480"/>
      <c r="D123" s="109" t="s">
        <v>9</v>
      </c>
      <c r="E123" s="76">
        <f t="shared" si="4"/>
        <v>30.3</v>
      </c>
      <c r="F123" s="76">
        <v>30.3</v>
      </c>
      <c r="G123" s="76">
        <v>0</v>
      </c>
      <c r="H123" s="77">
        <v>0</v>
      </c>
    </row>
    <row r="124" spans="1:8" s="1" customFormat="1" ht="28.5" x14ac:dyDescent="0.25">
      <c r="A124" s="608"/>
      <c r="B124" s="492"/>
      <c r="C124" s="480"/>
      <c r="D124" s="109" t="s">
        <v>10</v>
      </c>
      <c r="E124" s="76">
        <f t="shared" si="4"/>
        <v>1485.9</v>
      </c>
      <c r="F124" s="76">
        <v>1485.9</v>
      </c>
      <c r="G124" s="76">
        <v>0</v>
      </c>
      <c r="H124" s="77">
        <v>0</v>
      </c>
    </row>
    <row r="125" spans="1:8" s="1" customFormat="1" ht="29.25" thickBot="1" x14ac:dyDescent="0.3">
      <c r="A125" s="609"/>
      <c r="B125" s="493"/>
      <c r="C125" s="481"/>
      <c r="D125" s="112" t="s">
        <v>11</v>
      </c>
      <c r="E125" s="83">
        <f t="shared" si="4"/>
        <v>0</v>
      </c>
      <c r="F125" s="83">
        <v>0</v>
      </c>
      <c r="G125" s="83">
        <v>0</v>
      </c>
      <c r="H125" s="84">
        <v>0</v>
      </c>
    </row>
    <row r="126" spans="1:8" s="1" customFormat="1" ht="24.75" customHeight="1" x14ac:dyDescent="0.25">
      <c r="A126" s="607" t="s">
        <v>53</v>
      </c>
      <c r="B126" s="491" t="s">
        <v>71</v>
      </c>
      <c r="C126" s="479" t="s">
        <v>83</v>
      </c>
      <c r="D126" s="120" t="s">
        <v>7</v>
      </c>
      <c r="E126" s="272">
        <f t="shared" si="4"/>
        <v>19036.505440000001</v>
      </c>
      <c r="F126" s="272">
        <f>F127+F128+F129+F130</f>
        <v>7924.7</v>
      </c>
      <c r="G126" s="272">
        <f>G127+G128+G129+G130</f>
        <v>3130.1054399999998</v>
      </c>
      <c r="H126" s="273">
        <f>H127+H128+H129+H130</f>
        <v>7981.7</v>
      </c>
    </row>
    <row r="127" spans="1:8" s="1" customFormat="1" ht="24.75" customHeight="1" x14ac:dyDescent="0.25">
      <c r="A127" s="608"/>
      <c r="B127" s="492"/>
      <c r="C127" s="480"/>
      <c r="D127" s="109" t="s">
        <v>8</v>
      </c>
      <c r="E127" s="261">
        <f t="shared" si="4"/>
        <v>0</v>
      </c>
      <c r="F127" s="261">
        <v>0</v>
      </c>
      <c r="G127" s="261">
        <v>0</v>
      </c>
      <c r="H127" s="262">
        <v>0</v>
      </c>
    </row>
    <row r="128" spans="1:8" s="1" customFormat="1" ht="24.75" customHeight="1" x14ac:dyDescent="0.25">
      <c r="A128" s="608"/>
      <c r="B128" s="492"/>
      <c r="C128" s="480"/>
      <c r="D128" s="109" t="s">
        <v>9</v>
      </c>
      <c r="E128" s="261">
        <f t="shared" si="4"/>
        <v>380.73010999999997</v>
      </c>
      <c r="F128" s="261">
        <v>158.494</v>
      </c>
      <c r="G128" s="261">
        <v>62.602110000000003</v>
      </c>
      <c r="H128" s="262">
        <v>159.63399999999999</v>
      </c>
    </row>
    <row r="129" spans="1:8" s="1" customFormat="1" ht="24.75" customHeight="1" x14ac:dyDescent="0.25">
      <c r="A129" s="608"/>
      <c r="B129" s="492"/>
      <c r="C129" s="480"/>
      <c r="D129" s="109" t="s">
        <v>10</v>
      </c>
      <c r="E129" s="261">
        <f t="shared" si="4"/>
        <v>18655.77533</v>
      </c>
      <c r="F129" s="261">
        <v>7766.2060000000001</v>
      </c>
      <c r="G129" s="261">
        <v>3067.50333</v>
      </c>
      <c r="H129" s="262">
        <v>7822.0659999999998</v>
      </c>
    </row>
    <row r="130" spans="1:8" s="1" customFormat="1" ht="24.75" customHeight="1" thickBot="1" x14ac:dyDescent="0.3">
      <c r="A130" s="609"/>
      <c r="B130" s="493"/>
      <c r="C130" s="481"/>
      <c r="D130" s="110" t="s">
        <v>11</v>
      </c>
      <c r="E130" s="264">
        <f t="shared" si="4"/>
        <v>0</v>
      </c>
      <c r="F130" s="264">
        <v>0</v>
      </c>
      <c r="G130" s="264">
        <v>0</v>
      </c>
      <c r="H130" s="265">
        <v>0</v>
      </c>
    </row>
    <row r="131" spans="1:8" s="1" customFormat="1" ht="24.75" customHeight="1" x14ac:dyDescent="0.25">
      <c r="A131" s="607" t="s">
        <v>54</v>
      </c>
      <c r="B131" s="491" t="s">
        <v>72</v>
      </c>
      <c r="C131" s="479" t="s">
        <v>28</v>
      </c>
      <c r="D131" s="120" t="s">
        <v>7</v>
      </c>
      <c r="E131" s="74">
        <f>F131+G131+H131</f>
        <v>1319.1</v>
      </c>
      <c r="F131" s="74">
        <f>F132+F133+F134+F135</f>
        <v>398</v>
      </c>
      <c r="G131" s="74">
        <f>G132+G133+G134+G135</f>
        <v>299.8</v>
      </c>
      <c r="H131" s="75">
        <f>H132+H133+H134+H135</f>
        <v>621.29999999999995</v>
      </c>
    </row>
    <row r="132" spans="1:8" s="1" customFormat="1" ht="28.5" customHeight="1" x14ac:dyDescent="0.25">
      <c r="A132" s="608"/>
      <c r="B132" s="492"/>
      <c r="C132" s="480"/>
      <c r="D132" s="109" t="s">
        <v>8</v>
      </c>
      <c r="E132" s="76">
        <f>F132+G132+H132</f>
        <v>0</v>
      </c>
      <c r="F132" s="76">
        <v>0</v>
      </c>
      <c r="G132" s="76">
        <v>0</v>
      </c>
      <c r="H132" s="77">
        <v>0</v>
      </c>
    </row>
    <row r="133" spans="1:8" s="1" customFormat="1" ht="28.5" x14ac:dyDescent="0.25">
      <c r="A133" s="608"/>
      <c r="B133" s="492"/>
      <c r="C133" s="480"/>
      <c r="D133" s="109" t="s">
        <v>9</v>
      </c>
      <c r="E133" s="76">
        <f>F133+G133+H133</f>
        <v>1319.1</v>
      </c>
      <c r="F133" s="76">
        <v>398</v>
      </c>
      <c r="G133" s="76">
        <v>299.8</v>
      </c>
      <c r="H133" s="77">
        <v>621.29999999999995</v>
      </c>
    </row>
    <row r="134" spans="1:8" s="1" customFormat="1" ht="28.5" x14ac:dyDescent="0.25">
      <c r="A134" s="608"/>
      <c r="B134" s="492"/>
      <c r="C134" s="480"/>
      <c r="D134" s="109" t="s">
        <v>10</v>
      </c>
      <c r="E134" s="76">
        <f>F134+G134+H134</f>
        <v>0</v>
      </c>
      <c r="F134" s="76">
        <v>0</v>
      </c>
      <c r="G134" s="76">
        <v>0</v>
      </c>
      <c r="H134" s="77">
        <v>0</v>
      </c>
    </row>
    <row r="135" spans="1:8" s="1" customFormat="1" ht="29.25" thickBot="1" x14ac:dyDescent="0.3">
      <c r="A135" s="609"/>
      <c r="B135" s="493"/>
      <c r="C135" s="481"/>
      <c r="D135" s="112" t="s">
        <v>11</v>
      </c>
      <c r="E135" s="83">
        <f>F135+G135+H135</f>
        <v>0</v>
      </c>
      <c r="F135" s="83">
        <v>0</v>
      </c>
      <c r="G135" s="83">
        <v>0</v>
      </c>
      <c r="H135" s="84">
        <v>0</v>
      </c>
    </row>
    <row r="136" spans="1:8" s="1" customFormat="1" ht="18.75" customHeight="1" x14ac:dyDescent="0.25">
      <c r="A136" s="601" t="s">
        <v>78</v>
      </c>
      <c r="B136" s="506" t="s">
        <v>76</v>
      </c>
      <c r="C136" s="509" t="s">
        <v>30</v>
      </c>
      <c r="D136" s="252" t="s">
        <v>7</v>
      </c>
      <c r="E136" s="99">
        <f>G136+H136+F136</f>
        <v>594.6</v>
      </c>
      <c r="F136" s="99">
        <f>F137+F138+F139+F140</f>
        <v>594.6</v>
      </c>
      <c r="G136" s="99">
        <f>G137+G138+G139+G140</f>
        <v>0</v>
      </c>
      <c r="H136" s="100">
        <f>H137+H138+H139+H140</f>
        <v>0</v>
      </c>
    </row>
    <row r="137" spans="1:8" s="1" customFormat="1" ht="26.25" customHeight="1" x14ac:dyDescent="0.25">
      <c r="A137" s="602"/>
      <c r="B137" s="507"/>
      <c r="C137" s="510"/>
      <c r="D137" s="253" t="s">
        <v>8</v>
      </c>
      <c r="E137" s="44">
        <f>G137+H137+F137</f>
        <v>297.3</v>
      </c>
      <c r="F137" s="45">
        <v>297.3</v>
      </c>
      <c r="G137" s="45">
        <v>0</v>
      </c>
      <c r="H137" s="46">
        <v>0</v>
      </c>
    </row>
    <row r="138" spans="1:8" s="1" customFormat="1" ht="27" customHeight="1" x14ac:dyDescent="0.25">
      <c r="A138" s="602"/>
      <c r="B138" s="507"/>
      <c r="C138" s="510"/>
      <c r="D138" s="253" t="s">
        <v>9</v>
      </c>
      <c r="E138" s="44">
        <f>G138+H138+F138</f>
        <v>297.3</v>
      </c>
      <c r="F138" s="45">
        <v>297.3</v>
      </c>
      <c r="G138" s="45">
        <v>0</v>
      </c>
      <c r="H138" s="46">
        <v>0</v>
      </c>
    </row>
    <row r="139" spans="1:8" s="1" customFormat="1" ht="27.75" customHeight="1" x14ac:dyDescent="0.25">
      <c r="A139" s="602"/>
      <c r="B139" s="507"/>
      <c r="C139" s="510"/>
      <c r="D139" s="253" t="s">
        <v>10</v>
      </c>
      <c r="E139" s="44">
        <f>G139+H139+F139</f>
        <v>0</v>
      </c>
      <c r="F139" s="45">
        <v>0</v>
      </c>
      <c r="G139" s="45">
        <v>0</v>
      </c>
      <c r="H139" s="46">
        <v>0</v>
      </c>
    </row>
    <row r="140" spans="1:8" s="1" customFormat="1" ht="27.75" customHeight="1" thickBot="1" x14ac:dyDescent="0.3">
      <c r="A140" s="603"/>
      <c r="B140" s="508"/>
      <c r="C140" s="511"/>
      <c r="D140" s="254" t="s">
        <v>11</v>
      </c>
      <c r="E140" s="54">
        <f>G140+H140+F140</f>
        <v>0</v>
      </c>
      <c r="F140" s="50">
        <v>0</v>
      </c>
      <c r="G140" s="50">
        <v>0</v>
      </c>
      <c r="H140" s="51">
        <v>0</v>
      </c>
    </row>
    <row r="141" spans="1:8" s="1" customFormat="1" ht="13.5" customHeight="1" x14ac:dyDescent="0.25">
      <c r="A141" s="470" t="s">
        <v>82</v>
      </c>
      <c r="B141" s="476" t="s">
        <v>64</v>
      </c>
      <c r="C141" s="479" t="s">
        <v>83</v>
      </c>
      <c r="D141" s="120" t="s">
        <v>7</v>
      </c>
      <c r="E141" s="255">
        <f>F141+G141+H141</f>
        <v>6137.2460000000001</v>
      </c>
      <c r="F141" s="255">
        <f>F142+F143+F144+F145</f>
        <v>1568.7459999999999</v>
      </c>
      <c r="G141" s="255">
        <f>G142+G143+G144+G145</f>
        <v>1568.5</v>
      </c>
      <c r="H141" s="256">
        <f>H142+H143+H144+H145</f>
        <v>3000</v>
      </c>
    </row>
    <row r="142" spans="1:8" s="1" customFormat="1" ht="28.5" x14ac:dyDescent="0.25">
      <c r="A142" s="471"/>
      <c r="B142" s="477"/>
      <c r="C142" s="480"/>
      <c r="D142" s="109" t="s">
        <v>8</v>
      </c>
      <c r="E142" s="257">
        <f>F142+G142+H142</f>
        <v>0</v>
      </c>
      <c r="F142" s="257">
        <v>0</v>
      </c>
      <c r="G142" s="258">
        <v>0</v>
      </c>
      <c r="H142" s="259">
        <v>0</v>
      </c>
    </row>
    <row r="143" spans="1:8" s="1" customFormat="1" ht="28.5" x14ac:dyDescent="0.25">
      <c r="A143" s="471"/>
      <c r="B143" s="477"/>
      <c r="C143" s="480"/>
      <c r="D143" s="109" t="s">
        <v>9</v>
      </c>
      <c r="E143" s="257">
        <f>F143+G143+H143</f>
        <v>122.7449</v>
      </c>
      <c r="F143" s="257">
        <v>31.374849999999999</v>
      </c>
      <c r="G143" s="257">
        <v>31.370049999999999</v>
      </c>
      <c r="H143" s="260">
        <v>60</v>
      </c>
    </row>
    <row r="144" spans="1:8" s="1" customFormat="1" ht="28.5" x14ac:dyDescent="0.25">
      <c r="A144" s="471"/>
      <c r="B144" s="477"/>
      <c r="C144" s="480"/>
      <c r="D144" s="109" t="s">
        <v>10</v>
      </c>
      <c r="E144" s="257">
        <f>F144+G144+H144</f>
        <v>6014.5010999999995</v>
      </c>
      <c r="F144" s="261">
        <v>1537.3711499999999</v>
      </c>
      <c r="G144" s="261">
        <v>1537.12995</v>
      </c>
      <c r="H144" s="262">
        <v>2940</v>
      </c>
    </row>
    <row r="145" spans="1:8" s="1" customFormat="1" ht="29.25" thickBot="1" x14ac:dyDescent="0.3">
      <c r="A145" s="472"/>
      <c r="B145" s="478"/>
      <c r="C145" s="481"/>
      <c r="D145" s="110" t="s">
        <v>11</v>
      </c>
      <c r="E145" s="263">
        <f>F145+G145+H145</f>
        <v>0</v>
      </c>
      <c r="F145" s="264">
        <v>0</v>
      </c>
      <c r="G145" s="264">
        <v>0</v>
      </c>
      <c r="H145" s="265">
        <v>0</v>
      </c>
    </row>
    <row r="146" spans="1:8" s="1" customFormat="1" ht="21.75" customHeight="1" x14ac:dyDescent="0.25">
      <c r="A146" s="470" t="s">
        <v>31</v>
      </c>
      <c r="B146" s="485" t="s">
        <v>32</v>
      </c>
      <c r="C146" s="467" t="s">
        <v>27</v>
      </c>
      <c r="D146" s="251" t="s">
        <v>7</v>
      </c>
      <c r="E146" s="73">
        <f>E147+E148+E149+E150</f>
        <v>18378.399999999998</v>
      </c>
      <c r="F146" s="73">
        <f>F147+F148+F149+F150</f>
        <v>7386.7999999999993</v>
      </c>
      <c r="G146" s="73">
        <f>G147+G148+G149+G150</f>
        <v>5203.3999999999996</v>
      </c>
      <c r="H146" s="119">
        <f>H147+H148+H149+H150</f>
        <v>5788.2</v>
      </c>
    </row>
    <row r="147" spans="1:8" s="1" customFormat="1" ht="28.5" x14ac:dyDescent="0.25">
      <c r="A147" s="471"/>
      <c r="B147" s="486"/>
      <c r="C147" s="468"/>
      <c r="D147" s="109" t="s">
        <v>8</v>
      </c>
      <c r="E147" s="76">
        <f t="shared" ref="E147:H150" si="5">E152+E157+E162+E167</f>
        <v>16819.8</v>
      </c>
      <c r="F147" s="76">
        <f t="shared" si="5"/>
        <v>5828.2</v>
      </c>
      <c r="G147" s="76">
        <f t="shared" si="5"/>
        <v>5203.3999999999996</v>
      </c>
      <c r="H147" s="77">
        <f t="shared" si="5"/>
        <v>5788.2</v>
      </c>
    </row>
    <row r="148" spans="1:8" s="1" customFormat="1" ht="28.5" x14ac:dyDescent="0.25">
      <c r="A148" s="471"/>
      <c r="B148" s="486"/>
      <c r="C148" s="468"/>
      <c r="D148" s="109" t="s">
        <v>9</v>
      </c>
      <c r="E148" s="76">
        <f t="shared" si="5"/>
        <v>1558.6</v>
      </c>
      <c r="F148" s="76">
        <f t="shared" si="5"/>
        <v>1558.6</v>
      </c>
      <c r="G148" s="76">
        <f t="shared" si="5"/>
        <v>0</v>
      </c>
      <c r="H148" s="77">
        <f t="shared" si="5"/>
        <v>0</v>
      </c>
    </row>
    <row r="149" spans="1:8" s="1" customFormat="1" ht="28.5" x14ac:dyDescent="0.25">
      <c r="A149" s="471"/>
      <c r="B149" s="486"/>
      <c r="C149" s="468"/>
      <c r="D149" s="109" t="s">
        <v>10</v>
      </c>
      <c r="E149" s="76">
        <f t="shared" si="5"/>
        <v>0</v>
      </c>
      <c r="F149" s="76">
        <f t="shared" si="5"/>
        <v>0</v>
      </c>
      <c r="G149" s="76">
        <f t="shared" si="5"/>
        <v>0</v>
      </c>
      <c r="H149" s="77">
        <f t="shared" si="5"/>
        <v>0</v>
      </c>
    </row>
    <row r="150" spans="1:8" s="1" customFormat="1" ht="31.5" customHeight="1" thickBot="1" x14ac:dyDescent="0.3">
      <c r="A150" s="472"/>
      <c r="B150" s="487"/>
      <c r="C150" s="469"/>
      <c r="D150" s="110" t="s">
        <v>11</v>
      </c>
      <c r="E150" s="76">
        <f>F150+G150+H150</f>
        <v>0</v>
      </c>
      <c r="F150" s="82">
        <f t="shared" si="5"/>
        <v>0</v>
      </c>
      <c r="G150" s="82">
        <v>0</v>
      </c>
      <c r="H150" s="118">
        <f t="shared" si="5"/>
        <v>0</v>
      </c>
    </row>
    <row r="151" spans="1:8" s="1" customFormat="1" ht="20.25" customHeight="1" x14ac:dyDescent="0.25">
      <c r="A151" s="604" t="s">
        <v>24</v>
      </c>
      <c r="B151" s="497" t="s">
        <v>73</v>
      </c>
      <c r="C151" s="500" t="s">
        <v>30</v>
      </c>
      <c r="D151" s="274" t="s">
        <v>7</v>
      </c>
      <c r="E151" s="98">
        <f t="shared" ref="E151:E160" si="6">F151+G151+H151</f>
        <v>12827</v>
      </c>
      <c r="F151" s="99">
        <f>F152+F153+F154+F155</f>
        <v>4197</v>
      </c>
      <c r="G151" s="99">
        <f>G152+G153+G154+G155</f>
        <v>4022.6</v>
      </c>
      <c r="H151" s="100">
        <f>H152+H153+H154+H155</f>
        <v>4607.3999999999996</v>
      </c>
    </row>
    <row r="152" spans="1:8" s="1" customFormat="1" ht="28.5" x14ac:dyDescent="0.25">
      <c r="A152" s="605"/>
      <c r="B152" s="498"/>
      <c r="C152" s="501"/>
      <c r="D152" s="115" t="s">
        <v>8</v>
      </c>
      <c r="E152" s="101">
        <f t="shared" si="6"/>
        <v>12827</v>
      </c>
      <c r="F152" s="101">
        <f>4612+35.4-107.4-343</f>
        <v>4197</v>
      </c>
      <c r="G152" s="101">
        <v>4022.6</v>
      </c>
      <c r="H152" s="102">
        <v>4607.3999999999996</v>
      </c>
    </row>
    <row r="153" spans="1:8" s="1" customFormat="1" ht="28.5" x14ac:dyDescent="0.25">
      <c r="A153" s="605"/>
      <c r="B153" s="498"/>
      <c r="C153" s="501"/>
      <c r="D153" s="115" t="s">
        <v>9</v>
      </c>
      <c r="E153" s="101">
        <f t="shared" si="6"/>
        <v>0</v>
      </c>
      <c r="F153" s="101">
        <v>0</v>
      </c>
      <c r="G153" s="101">
        <v>0</v>
      </c>
      <c r="H153" s="102">
        <v>0</v>
      </c>
    </row>
    <row r="154" spans="1:8" s="1" customFormat="1" ht="30" customHeight="1" x14ac:dyDescent="0.25">
      <c r="A154" s="605"/>
      <c r="B154" s="498"/>
      <c r="C154" s="501"/>
      <c r="D154" s="115" t="s">
        <v>10</v>
      </c>
      <c r="E154" s="101">
        <f t="shared" si="6"/>
        <v>0</v>
      </c>
      <c r="F154" s="101">
        <v>0</v>
      </c>
      <c r="G154" s="101">
        <v>0</v>
      </c>
      <c r="H154" s="102">
        <v>0</v>
      </c>
    </row>
    <row r="155" spans="1:8" s="1" customFormat="1" ht="30" customHeight="1" thickBot="1" x14ac:dyDescent="0.3">
      <c r="A155" s="606"/>
      <c r="B155" s="499"/>
      <c r="C155" s="502"/>
      <c r="D155" s="116" t="s">
        <v>11</v>
      </c>
      <c r="E155" s="103">
        <f t="shared" si="6"/>
        <v>0</v>
      </c>
      <c r="F155" s="104">
        <v>0</v>
      </c>
      <c r="G155" s="104">
        <v>0</v>
      </c>
      <c r="H155" s="105">
        <v>0</v>
      </c>
    </row>
    <row r="156" spans="1:8" s="1" customFormat="1" ht="17.25" customHeight="1" x14ac:dyDescent="0.25">
      <c r="A156" s="604" t="s">
        <v>47</v>
      </c>
      <c r="B156" s="497" t="s">
        <v>74</v>
      </c>
      <c r="C156" s="500" t="s">
        <v>30</v>
      </c>
      <c r="D156" s="274" t="s">
        <v>7</v>
      </c>
      <c r="E156" s="98">
        <f t="shared" si="6"/>
        <v>1179</v>
      </c>
      <c r="F156" s="99">
        <f>F157+F158+F159+F160</f>
        <v>1179</v>
      </c>
      <c r="G156" s="99">
        <f>G157+G158+G159+G160</f>
        <v>0</v>
      </c>
      <c r="H156" s="100">
        <f>H157+H158+H159+H160</f>
        <v>0</v>
      </c>
    </row>
    <row r="157" spans="1:8" s="1" customFormat="1" ht="28.5" x14ac:dyDescent="0.25">
      <c r="A157" s="605"/>
      <c r="B157" s="498"/>
      <c r="C157" s="501"/>
      <c r="D157" s="115" t="s">
        <v>8</v>
      </c>
      <c r="E157" s="101">
        <f t="shared" si="6"/>
        <v>35.4</v>
      </c>
      <c r="F157" s="101">
        <v>35.4</v>
      </c>
      <c r="G157" s="101">
        <v>0</v>
      </c>
      <c r="H157" s="102">
        <v>0</v>
      </c>
    </row>
    <row r="158" spans="1:8" s="1" customFormat="1" ht="28.5" x14ac:dyDescent="0.25">
      <c r="A158" s="605"/>
      <c r="B158" s="498"/>
      <c r="C158" s="501"/>
      <c r="D158" s="115" t="s">
        <v>9</v>
      </c>
      <c r="E158" s="101">
        <f t="shared" si="6"/>
        <v>1143.5999999999999</v>
      </c>
      <c r="F158" s="101">
        <v>1143.5999999999999</v>
      </c>
      <c r="G158" s="101">
        <v>0</v>
      </c>
      <c r="H158" s="102">
        <v>0</v>
      </c>
    </row>
    <row r="159" spans="1:8" s="1" customFormat="1" ht="30" customHeight="1" x14ac:dyDescent="0.25">
      <c r="A159" s="605"/>
      <c r="B159" s="498"/>
      <c r="C159" s="501"/>
      <c r="D159" s="115" t="s">
        <v>10</v>
      </c>
      <c r="E159" s="101">
        <f t="shared" si="6"/>
        <v>0</v>
      </c>
      <c r="F159" s="101">
        <v>0</v>
      </c>
      <c r="G159" s="101">
        <v>0</v>
      </c>
      <c r="H159" s="102">
        <v>0</v>
      </c>
    </row>
    <row r="160" spans="1:8" s="1" customFormat="1" ht="30" customHeight="1" thickBot="1" x14ac:dyDescent="0.3">
      <c r="A160" s="606"/>
      <c r="B160" s="499"/>
      <c r="C160" s="502"/>
      <c r="D160" s="116" t="s">
        <v>11</v>
      </c>
      <c r="E160" s="103">
        <f t="shared" si="6"/>
        <v>0</v>
      </c>
      <c r="F160" s="104">
        <v>0</v>
      </c>
      <c r="G160" s="104">
        <v>0</v>
      </c>
      <c r="H160" s="105">
        <v>0</v>
      </c>
    </row>
    <row r="161" spans="1:8" s="1" customFormat="1" ht="20.25" customHeight="1" x14ac:dyDescent="0.25">
      <c r="A161" s="601" t="s">
        <v>48</v>
      </c>
      <c r="B161" s="506" t="s">
        <v>75</v>
      </c>
      <c r="C161" s="509" t="s">
        <v>30</v>
      </c>
      <c r="D161" s="275" t="s">
        <v>7</v>
      </c>
      <c r="E161" s="103">
        <f t="shared" ref="E161:E170" si="7">G161+H161+F161</f>
        <v>3542.3999999999996</v>
      </c>
      <c r="F161" s="103">
        <f>F162+F163+F164+F165</f>
        <v>1180.8</v>
      </c>
      <c r="G161" s="103">
        <f>G162+G163+G164+G165</f>
        <v>1180.8</v>
      </c>
      <c r="H161" s="106">
        <f>H162+H163+H164+H165</f>
        <v>1180.8</v>
      </c>
    </row>
    <row r="162" spans="1:8" s="1" customFormat="1" ht="28.5" x14ac:dyDescent="0.25">
      <c r="A162" s="602"/>
      <c r="B162" s="507"/>
      <c r="C162" s="510"/>
      <c r="D162" s="115" t="s">
        <v>8</v>
      </c>
      <c r="E162" s="101">
        <f t="shared" si="7"/>
        <v>3542.3999999999996</v>
      </c>
      <c r="F162" s="101">
        <v>1180.8</v>
      </c>
      <c r="G162" s="101">
        <v>1180.8</v>
      </c>
      <c r="H162" s="102">
        <v>1180.8</v>
      </c>
    </row>
    <row r="163" spans="1:8" s="1" customFormat="1" ht="28.5" x14ac:dyDescent="0.25">
      <c r="A163" s="602"/>
      <c r="B163" s="507"/>
      <c r="C163" s="510"/>
      <c r="D163" s="115" t="s">
        <v>9</v>
      </c>
      <c r="E163" s="101">
        <f t="shared" si="7"/>
        <v>0</v>
      </c>
      <c r="F163" s="101">
        <v>0</v>
      </c>
      <c r="G163" s="101">
        <v>0</v>
      </c>
      <c r="H163" s="102">
        <v>0</v>
      </c>
    </row>
    <row r="164" spans="1:8" s="1" customFormat="1" ht="30.75" customHeight="1" x14ac:dyDescent="0.25">
      <c r="A164" s="602"/>
      <c r="B164" s="507"/>
      <c r="C164" s="510"/>
      <c r="D164" s="115" t="s">
        <v>10</v>
      </c>
      <c r="E164" s="101">
        <f t="shared" si="7"/>
        <v>0</v>
      </c>
      <c r="F164" s="101">
        <v>0</v>
      </c>
      <c r="G164" s="101">
        <v>0</v>
      </c>
      <c r="H164" s="102">
        <v>0</v>
      </c>
    </row>
    <row r="165" spans="1:8" s="1" customFormat="1" ht="28.5" customHeight="1" thickBot="1" x14ac:dyDescent="0.3">
      <c r="A165" s="603"/>
      <c r="B165" s="508"/>
      <c r="C165" s="511"/>
      <c r="D165" s="116" t="s">
        <v>11</v>
      </c>
      <c r="E165" s="104">
        <f t="shared" si="7"/>
        <v>0</v>
      </c>
      <c r="F165" s="104">
        <v>0</v>
      </c>
      <c r="G165" s="104">
        <v>0</v>
      </c>
      <c r="H165" s="105">
        <v>0</v>
      </c>
    </row>
    <row r="166" spans="1:8" s="1" customFormat="1" ht="18.75" customHeight="1" x14ac:dyDescent="0.25">
      <c r="A166" s="601" t="s">
        <v>49</v>
      </c>
      <c r="B166" s="506" t="s">
        <v>76</v>
      </c>
      <c r="C166" s="509" t="s">
        <v>30</v>
      </c>
      <c r="D166" s="276" t="s">
        <v>7</v>
      </c>
      <c r="E166" s="103">
        <f t="shared" si="7"/>
        <v>830</v>
      </c>
      <c r="F166" s="103">
        <f>F167+F168+F169+F170</f>
        <v>830</v>
      </c>
      <c r="G166" s="103">
        <f>G167+G168+G169+G170</f>
        <v>0</v>
      </c>
      <c r="H166" s="106">
        <f>H167+H168+H169+H170</f>
        <v>0</v>
      </c>
    </row>
    <row r="167" spans="1:8" s="1" customFormat="1" ht="26.25" customHeight="1" x14ac:dyDescent="0.25">
      <c r="A167" s="602"/>
      <c r="B167" s="507"/>
      <c r="C167" s="510"/>
      <c r="D167" s="253" t="s">
        <v>8</v>
      </c>
      <c r="E167" s="44">
        <f t="shared" si="7"/>
        <v>415</v>
      </c>
      <c r="F167" s="45">
        <f>72+343</f>
        <v>415</v>
      </c>
      <c r="G167" s="45">
        <v>0</v>
      </c>
      <c r="H167" s="46">
        <v>0</v>
      </c>
    </row>
    <row r="168" spans="1:8" s="1" customFormat="1" ht="27" customHeight="1" x14ac:dyDescent="0.25">
      <c r="A168" s="602"/>
      <c r="B168" s="507"/>
      <c r="C168" s="510"/>
      <c r="D168" s="253" t="s">
        <v>9</v>
      </c>
      <c r="E168" s="44">
        <f t="shared" si="7"/>
        <v>415</v>
      </c>
      <c r="F168" s="45">
        <v>415</v>
      </c>
      <c r="G168" s="45">
        <v>0</v>
      </c>
      <c r="H168" s="46">
        <v>0</v>
      </c>
    </row>
    <row r="169" spans="1:8" s="1" customFormat="1" ht="27.75" customHeight="1" x14ac:dyDescent="0.25">
      <c r="A169" s="602"/>
      <c r="B169" s="507"/>
      <c r="C169" s="510"/>
      <c r="D169" s="253" t="s">
        <v>10</v>
      </c>
      <c r="E169" s="44">
        <f t="shared" si="7"/>
        <v>0</v>
      </c>
      <c r="F169" s="45">
        <v>0</v>
      </c>
      <c r="G169" s="45">
        <v>0</v>
      </c>
      <c r="H169" s="46">
        <v>0</v>
      </c>
    </row>
    <row r="170" spans="1:8" s="1" customFormat="1" ht="27.75" customHeight="1" thickBot="1" x14ac:dyDescent="0.3">
      <c r="A170" s="603"/>
      <c r="B170" s="508"/>
      <c r="C170" s="511"/>
      <c r="D170" s="254" t="s">
        <v>11</v>
      </c>
      <c r="E170" s="54">
        <f t="shared" si="7"/>
        <v>0</v>
      </c>
      <c r="F170" s="50">
        <v>0</v>
      </c>
      <c r="G170" s="50">
        <v>0</v>
      </c>
      <c r="H170" s="51">
        <v>0</v>
      </c>
    </row>
    <row r="171" spans="1:8" s="1" customFormat="1" ht="27.75" customHeight="1" x14ac:dyDescent="0.25">
      <c r="A171" s="57"/>
      <c r="D171" s="122"/>
    </row>
    <row r="172" spans="1:8" s="1" customFormat="1" ht="27.75" customHeight="1" x14ac:dyDescent="0.25">
      <c r="A172" s="57"/>
      <c r="D172" s="122"/>
    </row>
    <row r="173" spans="1:8" s="1" customFormat="1" ht="27.75" customHeight="1" x14ac:dyDescent="0.25">
      <c r="A173" s="57"/>
      <c r="D173" s="122"/>
    </row>
    <row r="174" spans="1:8" s="1" customFormat="1" ht="27.75" customHeight="1" x14ac:dyDescent="0.25">
      <c r="A174" s="57"/>
      <c r="D174" s="122"/>
    </row>
    <row r="175" spans="1:8" s="1" customFormat="1" ht="27.75" customHeight="1" x14ac:dyDescent="0.25">
      <c r="A175" s="57"/>
      <c r="D175" s="122"/>
    </row>
    <row r="176" spans="1:8" s="1" customFormat="1" ht="27.75" customHeight="1" x14ac:dyDescent="0.25">
      <c r="A176" s="57"/>
      <c r="D176" s="122"/>
    </row>
    <row r="177" spans="1:4" s="1" customFormat="1" x14ac:dyDescent="0.25">
      <c r="A177" s="57"/>
      <c r="D177" s="122"/>
    </row>
    <row r="178" spans="1:4" s="1" customFormat="1" x14ac:dyDescent="0.25">
      <c r="A178" s="57"/>
      <c r="D178" s="122"/>
    </row>
    <row r="179" spans="1:4" s="1" customFormat="1" x14ac:dyDescent="0.25">
      <c r="A179" s="57"/>
      <c r="D179" s="122"/>
    </row>
    <row r="180" spans="1:4" s="1" customFormat="1" x14ac:dyDescent="0.25">
      <c r="A180" s="57"/>
      <c r="D180" s="122"/>
    </row>
    <row r="181" spans="1:4" s="1" customFormat="1" x14ac:dyDescent="0.25">
      <c r="A181" s="57"/>
      <c r="D181" s="122"/>
    </row>
    <row r="182" spans="1:4" s="1" customFormat="1" x14ac:dyDescent="0.25">
      <c r="A182" s="57"/>
      <c r="D182" s="122"/>
    </row>
    <row r="183" spans="1:4" s="1" customFormat="1" x14ac:dyDescent="0.25">
      <c r="A183" s="57"/>
      <c r="D183" s="122"/>
    </row>
    <row r="184" spans="1:4" s="1" customFormat="1" x14ac:dyDescent="0.25">
      <c r="A184" s="57"/>
      <c r="D184" s="122"/>
    </row>
    <row r="185" spans="1:4" s="1" customFormat="1" x14ac:dyDescent="0.25">
      <c r="A185" s="57"/>
      <c r="D185" s="122"/>
    </row>
    <row r="186" spans="1:4" s="1" customFormat="1" x14ac:dyDescent="0.25">
      <c r="A186" s="57"/>
      <c r="D186" s="122"/>
    </row>
    <row r="187" spans="1:4" s="1" customFormat="1" x14ac:dyDescent="0.25">
      <c r="A187" s="57"/>
      <c r="D187" s="122"/>
    </row>
    <row r="188" spans="1:4" s="1" customFormat="1" x14ac:dyDescent="0.25">
      <c r="A188" s="57"/>
      <c r="D188" s="122"/>
    </row>
    <row r="189" spans="1:4" s="1" customFormat="1" x14ac:dyDescent="0.25">
      <c r="A189" s="57"/>
      <c r="D189" s="122"/>
    </row>
    <row r="190" spans="1:4" s="1" customFormat="1" x14ac:dyDescent="0.25">
      <c r="A190" s="57"/>
      <c r="D190" s="122"/>
    </row>
    <row r="191" spans="1:4" s="1" customFormat="1" x14ac:dyDescent="0.25">
      <c r="A191" s="57"/>
      <c r="D191" s="122"/>
    </row>
    <row r="192" spans="1:4" s="1" customFormat="1" x14ac:dyDescent="0.25">
      <c r="A192" s="57"/>
      <c r="D192" s="122"/>
    </row>
    <row r="193" spans="1:4" s="1" customFormat="1" x14ac:dyDescent="0.25">
      <c r="A193" s="57"/>
      <c r="D193" s="122"/>
    </row>
    <row r="194" spans="1:4" s="1" customFormat="1" x14ac:dyDescent="0.25">
      <c r="A194" s="57"/>
      <c r="D194" s="122"/>
    </row>
    <row r="195" spans="1:4" s="1" customFormat="1" x14ac:dyDescent="0.25">
      <c r="A195" s="57"/>
      <c r="D195" s="122"/>
    </row>
    <row r="196" spans="1:4" s="1" customFormat="1" x14ac:dyDescent="0.25">
      <c r="A196" s="57"/>
      <c r="D196" s="122"/>
    </row>
    <row r="197" spans="1:4" s="1" customFormat="1" x14ac:dyDescent="0.25">
      <c r="A197" s="57"/>
      <c r="D197" s="122"/>
    </row>
    <row r="198" spans="1:4" s="1" customFormat="1" x14ac:dyDescent="0.25">
      <c r="A198" s="57"/>
      <c r="D198" s="122"/>
    </row>
    <row r="199" spans="1:4" s="1" customFormat="1" x14ac:dyDescent="0.25">
      <c r="A199" s="57"/>
      <c r="D199" s="122"/>
    </row>
    <row r="200" spans="1:4" s="1" customFormat="1" x14ac:dyDescent="0.25">
      <c r="A200" s="57"/>
      <c r="D200" s="122"/>
    </row>
    <row r="201" spans="1:4" s="1" customFormat="1" x14ac:dyDescent="0.25">
      <c r="A201" s="57"/>
      <c r="D201" s="122"/>
    </row>
    <row r="202" spans="1:4" s="1" customFormat="1" x14ac:dyDescent="0.25">
      <c r="A202" s="57"/>
      <c r="D202" s="122"/>
    </row>
    <row r="203" spans="1:4" s="1" customFormat="1" x14ac:dyDescent="0.25">
      <c r="A203" s="57"/>
      <c r="D203" s="122"/>
    </row>
    <row r="204" spans="1:4" s="1" customFormat="1" x14ac:dyDescent="0.25">
      <c r="A204" s="57"/>
      <c r="D204" s="122"/>
    </row>
    <row r="205" spans="1:4" s="1" customFormat="1" x14ac:dyDescent="0.25">
      <c r="A205" s="57"/>
      <c r="D205" s="122"/>
    </row>
    <row r="206" spans="1:4" s="1" customFormat="1" x14ac:dyDescent="0.25">
      <c r="A206" s="57"/>
      <c r="D206" s="122"/>
    </row>
    <row r="207" spans="1:4" s="1" customFormat="1" x14ac:dyDescent="0.25">
      <c r="A207" s="57"/>
      <c r="D207" s="122"/>
    </row>
    <row r="208" spans="1:4" s="1" customFormat="1" x14ac:dyDescent="0.25">
      <c r="A208" s="57"/>
      <c r="D208" s="122"/>
    </row>
    <row r="209" spans="1:4" s="1" customFormat="1" x14ac:dyDescent="0.25">
      <c r="A209" s="57"/>
      <c r="D209" s="122"/>
    </row>
    <row r="210" spans="1:4" s="1" customFormat="1" x14ac:dyDescent="0.25">
      <c r="A210" s="57"/>
      <c r="D210" s="122"/>
    </row>
    <row r="211" spans="1:4" s="1" customFormat="1" x14ac:dyDescent="0.25">
      <c r="A211" s="57"/>
      <c r="D211" s="122"/>
    </row>
    <row r="212" spans="1:4" s="1" customFormat="1" x14ac:dyDescent="0.25">
      <c r="A212" s="57"/>
      <c r="D212" s="122"/>
    </row>
    <row r="213" spans="1:4" s="1" customFormat="1" x14ac:dyDescent="0.25">
      <c r="A213" s="57"/>
      <c r="D213" s="122"/>
    </row>
    <row r="214" spans="1:4" s="1" customFormat="1" x14ac:dyDescent="0.25">
      <c r="A214" s="57"/>
      <c r="D214" s="122"/>
    </row>
    <row r="215" spans="1:4" s="1" customFormat="1" x14ac:dyDescent="0.25">
      <c r="A215" s="57"/>
      <c r="D215" s="122"/>
    </row>
    <row r="216" spans="1:4" s="1" customFormat="1" x14ac:dyDescent="0.25">
      <c r="A216" s="57"/>
      <c r="D216" s="122"/>
    </row>
    <row r="217" spans="1:4" s="1" customFormat="1" x14ac:dyDescent="0.25">
      <c r="A217" s="57"/>
      <c r="D217" s="122"/>
    </row>
    <row r="218" spans="1:4" s="1" customFormat="1" x14ac:dyDescent="0.25">
      <c r="A218" s="57"/>
      <c r="D218" s="122"/>
    </row>
    <row r="219" spans="1:4" s="1" customFormat="1" x14ac:dyDescent="0.25">
      <c r="A219" s="57"/>
      <c r="D219" s="122"/>
    </row>
    <row r="220" spans="1:4" s="1" customFormat="1" x14ac:dyDescent="0.25">
      <c r="A220" s="57"/>
      <c r="D220" s="122"/>
    </row>
    <row r="221" spans="1:4" s="1" customFormat="1" x14ac:dyDescent="0.25">
      <c r="A221" s="57"/>
      <c r="D221" s="122"/>
    </row>
    <row r="222" spans="1:4" s="1" customFormat="1" x14ac:dyDescent="0.25">
      <c r="A222" s="57"/>
      <c r="D222" s="122"/>
    </row>
    <row r="223" spans="1:4" s="1" customFormat="1" x14ac:dyDescent="0.25">
      <c r="A223" s="57"/>
      <c r="D223" s="122"/>
    </row>
    <row r="224" spans="1:4" s="1" customFormat="1" x14ac:dyDescent="0.25">
      <c r="A224" s="57"/>
      <c r="D224" s="122"/>
    </row>
    <row r="225" spans="1:4" s="1" customFormat="1" x14ac:dyDescent="0.25">
      <c r="A225" s="57"/>
      <c r="D225" s="122"/>
    </row>
    <row r="226" spans="1:4" s="1" customFormat="1" x14ac:dyDescent="0.25">
      <c r="A226" s="57"/>
      <c r="D226" s="122"/>
    </row>
    <row r="227" spans="1:4" s="1" customFormat="1" x14ac:dyDescent="0.25">
      <c r="A227" s="57"/>
      <c r="D227" s="122"/>
    </row>
    <row r="228" spans="1:4" s="1" customFormat="1" x14ac:dyDescent="0.25">
      <c r="A228" s="57"/>
      <c r="D228" s="122"/>
    </row>
    <row r="229" spans="1:4" s="1" customFormat="1" x14ac:dyDescent="0.25">
      <c r="A229" s="57"/>
      <c r="D229" s="122"/>
    </row>
    <row r="230" spans="1:4" s="1" customFormat="1" x14ac:dyDescent="0.25">
      <c r="A230" s="57"/>
      <c r="D230" s="122"/>
    </row>
    <row r="231" spans="1:4" s="1" customFormat="1" x14ac:dyDescent="0.25">
      <c r="A231" s="57"/>
      <c r="D231" s="122"/>
    </row>
    <row r="232" spans="1:4" s="1" customFormat="1" x14ac:dyDescent="0.25">
      <c r="A232" s="57"/>
      <c r="D232" s="122"/>
    </row>
    <row r="233" spans="1:4" s="1" customFormat="1" x14ac:dyDescent="0.25">
      <c r="A233" s="57"/>
      <c r="D233" s="122"/>
    </row>
    <row r="234" spans="1:4" s="1" customFormat="1" x14ac:dyDescent="0.25">
      <c r="A234" s="57"/>
      <c r="D234" s="122"/>
    </row>
    <row r="235" spans="1:4" s="1" customFormat="1" x14ac:dyDescent="0.25">
      <c r="A235" s="57"/>
      <c r="D235" s="122"/>
    </row>
    <row r="236" spans="1:4" s="1" customFormat="1" x14ac:dyDescent="0.25">
      <c r="A236" s="57"/>
      <c r="D236" s="122"/>
    </row>
    <row r="237" spans="1:4" s="1" customFormat="1" x14ac:dyDescent="0.25">
      <c r="A237" s="57"/>
      <c r="D237" s="122"/>
    </row>
    <row r="238" spans="1:4" s="1" customFormat="1" x14ac:dyDescent="0.25">
      <c r="A238" s="57"/>
      <c r="D238" s="122"/>
    </row>
    <row r="239" spans="1:4" s="1" customFormat="1" x14ac:dyDescent="0.25">
      <c r="A239" s="57"/>
      <c r="D239" s="122"/>
    </row>
    <row r="240" spans="1:4" s="1" customFormat="1" x14ac:dyDescent="0.25">
      <c r="A240" s="57"/>
      <c r="D240" s="122"/>
    </row>
    <row r="241" spans="1:4" s="1" customFormat="1" x14ac:dyDescent="0.25">
      <c r="A241" s="57"/>
      <c r="D241" s="122"/>
    </row>
    <row r="242" spans="1:4" s="1" customFormat="1" x14ac:dyDescent="0.25">
      <c r="A242" s="57"/>
      <c r="D242" s="122"/>
    </row>
    <row r="243" spans="1:4" s="1" customFormat="1" x14ac:dyDescent="0.25">
      <c r="A243" s="57"/>
      <c r="D243" s="122"/>
    </row>
    <row r="244" spans="1:4" s="1" customFormat="1" x14ac:dyDescent="0.25">
      <c r="A244" s="57"/>
      <c r="D244" s="122"/>
    </row>
    <row r="245" spans="1:4" s="1" customFormat="1" x14ac:dyDescent="0.25">
      <c r="A245" s="57"/>
      <c r="D245" s="122"/>
    </row>
    <row r="246" spans="1:4" s="1" customFormat="1" x14ac:dyDescent="0.25">
      <c r="A246" s="57"/>
      <c r="D246" s="122"/>
    </row>
    <row r="247" spans="1:4" s="1" customFormat="1" x14ac:dyDescent="0.25">
      <c r="A247" s="57"/>
      <c r="D247" s="122"/>
    </row>
    <row r="248" spans="1:4" s="1" customFormat="1" x14ac:dyDescent="0.25">
      <c r="A248" s="57"/>
      <c r="D248" s="122"/>
    </row>
    <row r="249" spans="1:4" s="1" customFormat="1" x14ac:dyDescent="0.25">
      <c r="A249" s="57"/>
      <c r="D249" s="122"/>
    </row>
    <row r="250" spans="1:4" s="1" customFormat="1" x14ac:dyDescent="0.25">
      <c r="A250" s="57"/>
      <c r="D250" s="122"/>
    </row>
    <row r="251" spans="1:4" s="1" customFormat="1" x14ac:dyDescent="0.25">
      <c r="A251" s="57"/>
      <c r="D251" s="122"/>
    </row>
    <row r="252" spans="1:4" s="1" customFormat="1" x14ac:dyDescent="0.25">
      <c r="A252" s="57"/>
      <c r="D252" s="122"/>
    </row>
    <row r="253" spans="1:4" s="1" customFormat="1" x14ac:dyDescent="0.25">
      <c r="A253" s="57"/>
      <c r="D253" s="122"/>
    </row>
    <row r="254" spans="1:4" s="1" customFormat="1" x14ac:dyDescent="0.25">
      <c r="A254" s="57"/>
      <c r="D254" s="122"/>
    </row>
    <row r="255" spans="1:4" s="1" customFormat="1" x14ac:dyDescent="0.25">
      <c r="A255" s="57"/>
      <c r="D255" s="122"/>
    </row>
    <row r="256" spans="1:4" s="1" customFormat="1" x14ac:dyDescent="0.25">
      <c r="A256" s="57"/>
      <c r="D256" s="122"/>
    </row>
    <row r="257" spans="1:4" s="1" customFormat="1" x14ac:dyDescent="0.25">
      <c r="A257" s="57"/>
      <c r="D257" s="122"/>
    </row>
    <row r="258" spans="1:4" s="1" customFormat="1" x14ac:dyDescent="0.25">
      <c r="A258" s="57"/>
      <c r="D258" s="122"/>
    </row>
    <row r="259" spans="1:4" s="1" customFormat="1" x14ac:dyDescent="0.25">
      <c r="A259" s="57"/>
      <c r="D259" s="122"/>
    </row>
    <row r="260" spans="1:4" s="1" customFormat="1" x14ac:dyDescent="0.25">
      <c r="A260" s="57"/>
      <c r="D260" s="122"/>
    </row>
    <row r="261" spans="1:4" s="1" customFormat="1" x14ac:dyDescent="0.25">
      <c r="A261" s="57"/>
      <c r="D261" s="122"/>
    </row>
    <row r="262" spans="1:4" s="1" customFormat="1" x14ac:dyDescent="0.25">
      <c r="A262" s="57"/>
      <c r="D262" s="122"/>
    </row>
    <row r="263" spans="1:4" s="1" customFormat="1" x14ac:dyDescent="0.25">
      <c r="A263" s="57"/>
      <c r="D263" s="122"/>
    </row>
    <row r="264" spans="1:4" s="1" customFormat="1" x14ac:dyDescent="0.25">
      <c r="A264" s="57"/>
      <c r="D264" s="122"/>
    </row>
    <row r="265" spans="1:4" s="1" customFormat="1" x14ac:dyDescent="0.25">
      <c r="A265" s="57"/>
      <c r="D265" s="122"/>
    </row>
    <row r="266" spans="1:4" s="1" customFormat="1" x14ac:dyDescent="0.25">
      <c r="A266" s="57"/>
      <c r="D266" s="122"/>
    </row>
    <row r="267" spans="1:4" s="1" customFormat="1" x14ac:dyDescent="0.25">
      <c r="A267" s="57"/>
      <c r="D267" s="122"/>
    </row>
    <row r="268" spans="1:4" s="1" customFormat="1" x14ac:dyDescent="0.25">
      <c r="A268" s="57"/>
      <c r="D268" s="122"/>
    </row>
    <row r="269" spans="1:4" s="1" customFormat="1" x14ac:dyDescent="0.25">
      <c r="A269" s="57"/>
      <c r="D269" s="122"/>
    </row>
    <row r="270" spans="1:4" s="1" customFormat="1" x14ac:dyDescent="0.25">
      <c r="A270" s="57"/>
      <c r="D270" s="122"/>
    </row>
    <row r="271" spans="1:4" s="1" customFormat="1" x14ac:dyDescent="0.25">
      <c r="A271" s="57"/>
      <c r="D271" s="122"/>
    </row>
    <row r="272" spans="1:4" s="1" customFormat="1" x14ac:dyDescent="0.25">
      <c r="A272" s="57"/>
      <c r="D272" s="122"/>
    </row>
    <row r="273" spans="1:4" s="1" customFormat="1" x14ac:dyDescent="0.25">
      <c r="A273" s="57"/>
      <c r="D273" s="122"/>
    </row>
    <row r="274" spans="1:4" s="1" customFormat="1" x14ac:dyDescent="0.25">
      <c r="A274" s="57"/>
      <c r="D274" s="122"/>
    </row>
    <row r="275" spans="1:4" s="1" customFormat="1" x14ac:dyDescent="0.25">
      <c r="A275" s="57"/>
      <c r="D275" s="122"/>
    </row>
    <row r="276" spans="1:4" s="1" customFormat="1" x14ac:dyDescent="0.25">
      <c r="A276" s="57"/>
      <c r="D276" s="122"/>
    </row>
    <row r="277" spans="1:4" s="1" customFormat="1" x14ac:dyDescent="0.25">
      <c r="A277" s="57"/>
      <c r="D277" s="122"/>
    </row>
    <row r="278" spans="1:4" s="1" customFormat="1" x14ac:dyDescent="0.25">
      <c r="A278" s="57"/>
      <c r="D278" s="122"/>
    </row>
    <row r="279" spans="1:4" s="1" customFormat="1" x14ac:dyDescent="0.25">
      <c r="A279" s="57"/>
      <c r="D279" s="122"/>
    </row>
    <row r="280" spans="1:4" s="1" customFormat="1" x14ac:dyDescent="0.25">
      <c r="A280" s="57"/>
      <c r="D280" s="122"/>
    </row>
    <row r="281" spans="1:4" s="1" customFormat="1" x14ac:dyDescent="0.25">
      <c r="A281" s="57"/>
      <c r="D281" s="122"/>
    </row>
    <row r="282" spans="1:4" s="1" customFormat="1" x14ac:dyDescent="0.25">
      <c r="A282" s="57"/>
      <c r="D282" s="122"/>
    </row>
    <row r="283" spans="1:4" s="1" customFormat="1" x14ac:dyDescent="0.25">
      <c r="A283" s="57"/>
      <c r="D283" s="122"/>
    </row>
  </sheetData>
  <mergeCells count="107">
    <mergeCell ref="A166:A170"/>
    <mergeCell ref="B166:B170"/>
    <mergeCell ref="C166:C170"/>
    <mergeCell ref="A156:A160"/>
    <mergeCell ref="B156:B160"/>
    <mergeCell ref="C156:C160"/>
    <mergeCell ref="A161:A165"/>
    <mergeCell ref="B161:B165"/>
    <mergeCell ref="C161:C165"/>
    <mergeCell ref="A146:A150"/>
    <mergeCell ref="B146:B150"/>
    <mergeCell ref="C146:C150"/>
    <mergeCell ref="A151:A155"/>
    <mergeCell ref="B151:B155"/>
    <mergeCell ref="C151:C155"/>
    <mergeCell ref="A136:A140"/>
    <mergeCell ref="B136:B140"/>
    <mergeCell ref="C136:C140"/>
    <mergeCell ref="A141:A145"/>
    <mergeCell ref="B141:B145"/>
    <mergeCell ref="C141:C145"/>
    <mergeCell ref="A126:A130"/>
    <mergeCell ref="B126:B130"/>
    <mergeCell ref="C126:C130"/>
    <mergeCell ref="A131:A135"/>
    <mergeCell ref="B131:B135"/>
    <mergeCell ref="C131:C135"/>
    <mergeCell ref="A116:A120"/>
    <mergeCell ref="B116:B120"/>
    <mergeCell ref="C116:C120"/>
    <mergeCell ref="A121:A125"/>
    <mergeCell ref="B121:B125"/>
    <mergeCell ref="C121:C125"/>
    <mergeCell ref="A106:A110"/>
    <mergeCell ref="B106:B110"/>
    <mergeCell ref="C106:C110"/>
    <mergeCell ref="A111:A115"/>
    <mergeCell ref="B111:B115"/>
    <mergeCell ref="C111:C115"/>
    <mergeCell ref="A96:A100"/>
    <mergeCell ref="B96:B100"/>
    <mergeCell ref="C96:C100"/>
    <mergeCell ref="A101:A105"/>
    <mergeCell ref="B101:B105"/>
    <mergeCell ref="C101:C105"/>
    <mergeCell ref="A86:A90"/>
    <mergeCell ref="B86:B90"/>
    <mergeCell ref="C86:C90"/>
    <mergeCell ref="A91:A95"/>
    <mergeCell ref="B91:B95"/>
    <mergeCell ref="C91:C95"/>
    <mergeCell ref="A76:A80"/>
    <mergeCell ref="B76:B80"/>
    <mergeCell ref="C76:C80"/>
    <mergeCell ref="A81:A85"/>
    <mergeCell ref="B81:B85"/>
    <mergeCell ref="C81:C85"/>
    <mergeCell ref="A66:A70"/>
    <mergeCell ref="B66:B70"/>
    <mergeCell ref="C66:C70"/>
    <mergeCell ref="A71:A75"/>
    <mergeCell ref="B71:B75"/>
    <mergeCell ref="C71:C75"/>
    <mergeCell ref="A56:A60"/>
    <mergeCell ref="B56:B60"/>
    <mergeCell ref="C56:C60"/>
    <mergeCell ref="A61:A65"/>
    <mergeCell ref="B61:B65"/>
    <mergeCell ref="C61:C65"/>
    <mergeCell ref="A46:A50"/>
    <mergeCell ref="B46:B50"/>
    <mergeCell ref="C46:C50"/>
    <mergeCell ref="A51:A55"/>
    <mergeCell ref="B51:B55"/>
    <mergeCell ref="C51:C55"/>
    <mergeCell ref="A36:A40"/>
    <mergeCell ref="B36:B40"/>
    <mergeCell ref="C36:C40"/>
    <mergeCell ref="A41:A45"/>
    <mergeCell ref="B41:B45"/>
    <mergeCell ref="C41:C45"/>
    <mergeCell ref="A26:A30"/>
    <mergeCell ref="B26:B30"/>
    <mergeCell ref="C26:C30"/>
    <mergeCell ref="A31:A35"/>
    <mergeCell ref="B31:B35"/>
    <mergeCell ref="C31:C35"/>
    <mergeCell ref="A16:A20"/>
    <mergeCell ref="B16:B20"/>
    <mergeCell ref="C16:C20"/>
    <mergeCell ref="A21:A25"/>
    <mergeCell ref="B21:B25"/>
    <mergeCell ref="C21:C25"/>
    <mergeCell ref="A6:A10"/>
    <mergeCell ref="B6:B10"/>
    <mergeCell ref="C6:C10"/>
    <mergeCell ref="A11:A15"/>
    <mergeCell ref="B11:B15"/>
    <mergeCell ref="C11:C15"/>
    <mergeCell ref="C1:H1"/>
    <mergeCell ref="B2:H2"/>
    <mergeCell ref="A3:A4"/>
    <mergeCell ref="B3:B4"/>
    <mergeCell ref="C3:C4"/>
    <mergeCell ref="D3:D4"/>
    <mergeCell ref="E3:E4"/>
    <mergeCell ref="F3:H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8"/>
  <sheetViews>
    <sheetView topLeftCell="A4" workbookViewId="0">
      <selection activeCell="F18" sqref="F18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8" width="17.140625" customWidth="1"/>
  </cols>
  <sheetData>
    <row r="1" spans="1:9" s="285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9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9" s="1" customFormat="1" ht="74.25" customHeight="1" thickBot="1" x14ac:dyDescent="0.3">
      <c r="A3" s="452" t="s">
        <v>0</v>
      </c>
      <c r="B3" s="518" t="s">
        <v>1</v>
      </c>
      <c r="C3" s="518" t="s">
        <v>2</v>
      </c>
      <c r="D3" s="518" t="s">
        <v>3</v>
      </c>
      <c r="E3" s="518" t="s">
        <v>4</v>
      </c>
      <c r="F3" s="613" t="s">
        <v>5</v>
      </c>
      <c r="G3" s="614"/>
      <c r="H3" s="615"/>
    </row>
    <row r="4" spans="1:9" s="1" customFormat="1" ht="15.75" thickBot="1" x14ac:dyDescent="0.3">
      <c r="A4" s="453"/>
      <c r="B4" s="519"/>
      <c r="C4" s="519"/>
      <c r="D4" s="519"/>
      <c r="E4" s="519"/>
      <c r="F4" s="287" t="s">
        <v>41</v>
      </c>
      <c r="G4" s="287" t="s">
        <v>33</v>
      </c>
      <c r="H4" s="287" t="s">
        <v>42</v>
      </c>
    </row>
    <row r="5" spans="1:9" s="1" customFormat="1" ht="15.75" thickBot="1" x14ac:dyDescent="0.3">
      <c r="A5" s="56" t="s">
        <v>90</v>
      </c>
      <c r="B5" s="288">
        <v>2</v>
      </c>
      <c r="C5" s="288">
        <v>3</v>
      </c>
      <c r="D5" s="121">
        <v>4</v>
      </c>
      <c r="E5" s="288">
        <v>5</v>
      </c>
      <c r="F5" s="288">
        <v>6</v>
      </c>
      <c r="G5" s="288">
        <v>7</v>
      </c>
      <c r="H5" s="288">
        <v>8</v>
      </c>
    </row>
    <row r="6" spans="1:9" s="1" customFormat="1" ht="16.5" customHeight="1" x14ac:dyDescent="0.25">
      <c r="A6" s="461"/>
      <c r="B6" s="464" t="s">
        <v>6</v>
      </c>
      <c r="C6" s="467" t="s">
        <v>25</v>
      </c>
      <c r="D6" s="251" t="s">
        <v>7</v>
      </c>
      <c r="E6" s="5">
        <f t="shared" ref="E6:E46" si="0">F6+G6+H6</f>
        <v>581029.45143999998</v>
      </c>
      <c r="F6" s="6">
        <f>F7+F8+F9+F10</f>
        <v>207220.24600000001</v>
      </c>
      <c r="G6" s="6">
        <f>G7+G8+G9+G10</f>
        <v>181527.00544000004</v>
      </c>
      <c r="H6" s="7">
        <f>H7+H8+H9+H10</f>
        <v>192282.2</v>
      </c>
      <c r="I6" s="61"/>
    </row>
    <row r="7" spans="1:9" s="1" customFormat="1" x14ac:dyDescent="0.25">
      <c r="A7" s="462"/>
      <c r="B7" s="465"/>
      <c r="C7" s="468"/>
      <c r="D7" s="289" t="s">
        <v>86</v>
      </c>
      <c r="E7" s="8">
        <f t="shared" si="0"/>
        <v>98286.399999999994</v>
      </c>
      <c r="F7" s="8">
        <f>F12+F152+F47</f>
        <v>38282.399999999994</v>
      </c>
      <c r="G7" s="8">
        <f>G12+G152+G47</f>
        <v>29217.399999999998</v>
      </c>
      <c r="H7" s="65">
        <f>H12+H152+H47</f>
        <v>30786.6</v>
      </c>
    </row>
    <row r="8" spans="1:9" s="1" customFormat="1" x14ac:dyDescent="0.25">
      <c r="A8" s="462"/>
      <c r="B8" s="465"/>
      <c r="C8" s="468"/>
      <c r="D8" s="289" t="s">
        <v>87</v>
      </c>
      <c r="E8" s="8">
        <f t="shared" si="0"/>
        <v>413647.91967000003</v>
      </c>
      <c r="F8" s="8">
        <f t="shared" ref="F8:H10" si="1">F13+F48+F153</f>
        <v>143665.28995000001</v>
      </c>
      <c r="G8" s="8">
        <f t="shared" si="1"/>
        <v>133347.91733000003</v>
      </c>
      <c r="H8" s="65">
        <f t="shared" si="1"/>
        <v>136634.71239</v>
      </c>
    </row>
    <row r="9" spans="1:9" s="1" customFormat="1" x14ac:dyDescent="0.25">
      <c r="A9" s="462"/>
      <c r="B9" s="465"/>
      <c r="C9" s="468"/>
      <c r="D9" s="289" t="s">
        <v>88</v>
      </c>
      <c r="E9" s="8">
        <f t="shared" si="0"/>
        <v>62184.031769999994</v>
      </c>
      <c r="F9" s="8">
        <f t="shared" si="1"/>
        <v>22968.856049999999</v>
      </c>
      <c r="G9" s="8">
        <f t="shared" si="1"/>
        <v>16657.988109999998</v>
      </c>
      <c r="H9" s="65">
        <f t="shared" si="1"/>
        <v>22557.187610000001</v>
      </c>
    </row>
    <row r="10" spans="1:9" s="1" customFormat="1" ht="14.25" customHeight="1" thickBot="1" x14ac:dyDescent="0.3">
      <c r="A10" s="463"/>
      <c r="B10" s="466"/>
      <c r="C10" s="469"/>
      <c r="D10" s="290" t="s">
        <v>89</v>
      </c>
      <c r="E10" s="68">
        <f t="shared" si="0"/>
        <v>6911.1</v>
      </c>
      <c r="F10" s="9">
        <f t="shared" si="1"/>
        <v>2303.7000000000003</v>
      </c>
      <c r="G10" s="9">
        <f t="shared" si="1"/>
        <v>2303.7000000000003</v>
      </c>
      <c r="H10" s="69">
        <f t="shared" si="1"/>
        <v>2303.7000000000003</v>
      </c>
    </row>
    <row r="11" spans="1:9" s="1" customFormat="1" ht="15" customHeight="1" x14ac:dyDescent="0.25">
      <c r="A11" s="470" t="s">
        <v>12</v>
      </c>
      <c r="B11" s="467" t="s">
        <v>13</v>
      </c>
      <c r="C11" s="467" t="s">
        <v>26</v>
      </c>
      <c r="D11" s="251" t="s">
        <v>7</v>
      </c>
      <c r="E11" s="5">
        <f>F11+G11+H11</f>
        <v>86522.299999999988</v>
      </c>
      <c r="F11" s="6">
        <f>F12+F13+F14+F15</f>
        <v>33148.5</v>
      </c>
      <c r="G11" s="6">
        <f>G12+G13+G14+G15</f>
        <v>26907.699999999997</v>
      </c>
      <c r="H11" s="7">
        <f>H12+H13+H14+H15</f>
        <v>26466.1</v>
      </c>
    </row>
    <row r="12" spans="1:9" s="1" customFormat="1" ht="17.25" customHeight="1" x14ac:dyDescent="0.25">
      <c r="A12" s="471"/>
      <c r="B12" s="468"/>
      <c r="C12" s="468"/>
      <c r="D12" s="289" t="s">
        <v>86</v>
      </c>
      <c r="E12" s="8">
        <f>E17+E22+E27+E32+E37+E42</f>
        <v>27076.899999999998</v>
      </c>
      <c r="F12" s="8">
        <f t="shared" ref="E12:H13" si="2">F17+F22+F27+F32+F37+F42</f>
        <v>10842.9</v>
      </c>
      <c r="G12" s="8">
        <f t="shared" si="2"/>
        <v>8337.7999999999993</v>
      </c>
      <c r="H12" s="65">
        <f t="shared" si="2"/>
        <v>7896.2</v>
      </c>
    </row>
    <row r="13" spans="1:9" s="1" customFormat="1" ht="17.25" customHeight="1" x14ac:dyDescent="0.25">
      <c r="A13" s="471"/>
      <c r="B13" s="468"/>
      <c r="C13" s="468"/>
      <c r="D13" s="289" t="s">
        <v>87</v>
      </c>
      <c r="E13" s="8">
        <f t="shared" si="2"/>
        <v>53191</v>
      </c>
      <c r="F13" s="8">
        <f t="shared" si="2"/>
        <v>20220.8</v>
      </c>
      <c r="G13" s="8">
        <f t="shared" si="2"/>
        <v>16485.099999999999</v>
      </c>
      <c r="H13" s="65">
        <f t="shared" si="2"/>
        <v>16485.099999999999</v>
      </c>
    </row>
    <row r="14" spans="1:9" s="1" customFormat="1" ht="15" customHeight="1" x14ac:dyDescent="0.25">
      <c r="A14" s="471"/>
      <c r="B14" s="468"/>
      <c r="C14" s="468"/>
      <c r="D14" s="289" t="s">
        <v>88</v>
      </c>
      <c r="E14" s="8">
        <f>F14+G14+H14</f>
        <v>0</v>
      </c>
      <c r="F14" s="8">
        <f>F24+F29+F34+F39</f>
        <v>0</v>
      </c>
      <c r="G14" s="8">
        <f>G24+G29+G34+G39</f>
        <v>0</v>
      </c>
      <c r="H14" s="65">
        <f>H24+H29+H34+H39</f>
        <v>0</v>
      </c>
    </row>
    <row r="15" spans="1:9" s="1" customFormat="1" ht="26.25" customHeight="1" thickBot="1" x14ac:dyDescent="0.3">
      <c r="A15" s="472"/>
      <c r="B15" s="469"/>
      <c r="C15" s="469"/>
      <c r="D15" s="290" t="s">
        <v>89</v>
      </c>
      <c r="E15" s="70">
        <f>F15+G15+H15</f>
        <v>6254.4000000000005</v>
      </c>
      <c r="F15" s="10">
        <f>F20+F25+F30+F35+F40</f>
        <v>2084.8000000000002</v>
      </c>
      <c r="G15" s="10">
        <f>G20+G25+G30+G35+G40</f>
        <v>2084.8000000000002</v>
      </c>
      <c r="H15" s="291">
        <f>H20+H25+H30+H35+H40</f>
        <v>2084.8000000000002</v>
      </c>
    </row>
    <row r="16" spans="1:9" s="1" customFormat="1" ht="16.5" customHeight="1" x14ac:dyDescent="0.25">
      <c r="A16" s="473" t="s">
        <v>18</v>
      </c>
      <c r="B16" s="476" t="s">
        <v>56</v>
      </c>
      <c r="C16" s="479" t="s">
        <v>25</v>
      </c>
      <c r="D16" s="292" t="s">
        <v>7</v>
      </c>
      <c r="E16" s="6">
        <f t="shared" si="0"/>
        <v>47995.3</v>
      </c>
      <c r="F16" s="6">
        <f>F17+F18+F19+F20</f>
        <v>16015.5</v>
      </c>
      <c r="G16" s="6">
        <f>G17+G18+G19+G20</f>
        <v>15989.9</v>
      </c>
      <c r="H16" s="7">
        <f>H17+H18+H19+H20</f>
        <v>15989.9</v>
      </c>
    </row>
    <row r="17" spans="1:8" s="1" customFormat="1" ht="15.75" customHeight="1" x14ac:dyDescent="0.25">
      <c r="A17" s="474"/>
      <c r="B17" s="477"/>
      <c r="C17" s="480"/>
      <c r="D17" s="293" t="s">
        <v>86</v>
      </c>
      <c r="E17" s="8">
        <f t="shared" si="0"/>
        <v>0</v>
      </c>
      <c r="F17" s="13">
        <v>0</v>
      </c>
      <c r="G17" s="13">
        <v>0</v>
      </c>
      <c r="H17" s="14">
        <v>0</v>
      </c>
    </row>
    <row r="18" spans="1:8" s="1" customFormat="1" ht="13.5" customHeight="1" x14ac:dyDescent="0.25">
      <c r="A18" s="474"/>
      <c r="B18" s="477"/>
      <c r="C18" s="480"/>
      <c r="D18" s="293" t="s">
        <v>87</v>
      </c>
      <c r="E18" s="8">
        <f t="shared" si="0"/>
        <v>47995.3</v>
      </c>
      <c r="F18" s="13">
        <f>15989.9+25.6</f>
        <v>16015.5</v>
      </c>
      <c r="G18" s="13">
        <v>15989.9</v>
      </c>
      <c r="H18" s="14">
        <v>15989.9</v>
      </c>
    </row>
    <row r="19" spans="1:8" s="1" customFormat="1" x14ac:dyDescent="0.25">
      <c r="A19" s="474"/>
      <c r="B19" s="477"/>
      <c r="C19" s="480"/>
      <c r="D19" s="293" t="s">
        <v>88</v>
      </c>
      <c r="E19" s="8">
        <f t="shared" si="0"/>
        <v>0</v>
      </c>
      <c r="F19" s="13">
        <v>0</v>
      </c>
      <c r="G19" s="13">
        <v>0</v>
      </c>
      <c r="H19" s="14">
        <v>0</v>
      </c>
    </row>
    <row r="20" spans="1:8" s="1" customFormat="1" ht="15.75" thickBot="1" x14ac:dyDescent="0.3">
      <c r="A20" s="475"/>
      <c r="B20" s="478"/>
      <c r="C20" s="481"/>
      <c r="D20" s="294" t="s">
        <v>89</v>
      </c>
      <c r="E20" s="9">
        <f t="shared" si="0"/>
        <v>0</v>
      </c>
      <c r="F20" s="16">
        <v>0</v>
      </c>
      <c r="G20" s="16">
        <v>0</v>
      </c>
      <c r="H20" s="17">
        <v>0</v>
      </c>
    </row>
    <row r="21" spans="1:8" s="1" customFormat="1" ht="16.5" customHeight="1" x14ac:dyDescent="0.25">
      <c r="A21" s="473" t="s">
        <v>21</v>
      </c>
      <c r="B21" s="476" t="s">
        <v>57</v>
      </c>
      <c r="C21" s="479" t="s">
        <v>26</v>
      </c>
      <c r="D21" s="292" t="s">
        <v>7</v>
      </c>
      <c r="E21" s="6">
        <f t="shared" si="0"/>
        <v>1485.6</v>
      </c>
      <c r="F21" s="6">
        <f>F22+F23+F24+F25</f>
        <v>495.2</v>
      </c>
      <c r="G21" s="6">
        <f>G22+G23+G24+G25</f>
        <v>495.2</v>
      </c>
      <c r="H21" s="7">
        <f>H22+H23+H24+H25</f>
        <v>495.2</v>
      </c>
    </row>
    <row r="22" spans="1:8" s="1" customFormat="1" ht="13.5" customHeight="1" x14ac:dyDescent="0.25">
      <c r="A22" s="474"/>
      <c r="B22" s="477"/>
      <c r="C22" s="480"/>
      <c r="D22" s="293" t="s">
        <v>86</v>
      </c>
      <c r="E22" s="8">
        <f t="shared" si="0"/>
        <v>0</v>
      </c>
      <c r="F22" s="13">
        <v>0</v>
      </c>
      <c r="G22" s="13">
        <v>0</v>
      </c>
      <c r="H22" s="14">
        <v>0</v>
      </c>
    </row>
    <row r="23" spans="1:8" s="1" customFormat="1" x14ac:dyDescent="0.25">
      <c r="A23" s="474"/>
      <c r="B23" s="477"/>
      <c r="C23" s="480"/>
      <c r="D23" s="293" t="s">
        <v>87</v>
      </c>
      <c r="E23" s="8">
        <f t="shared" si="0"/>
        <v>1485.6</v>
      </c>
      <c r="F23" s="13">
        <v>495.2</v>
      </c>
      <c r="G23" s="13">
        <v>495.2</v>
      </c>
      <c r="H23" s="14">
        <v>495.2</v>
      </c>
    </row>
    <row r="24" spans="1:8" s="1" customFormat="1" x14ac:dyDescent="0.25">
      <c r="A24" s="474"/>
      <c r="B24" s="477"/>
      <c r="C24" s="480"/>
      <c r="D24" s="293" t="s">
        <v>88</v>
      </c>
      <c r="E24" s="8">
        <f t="shared" si="0"/>
        <v>0</v>
      </c>
      <c r="F24" s="13">
        <v>0</v>
      </c>
      <c r="G24" s="13">
        <v>0</v>
      </c>
      <c r="H24" s="14">
        <v>0</v>
      </c>
    </row>
    <row r="25" spans="1:8" s="1" customFormat="1" ht="15.75" thickBot="1" x14ac:dyDescent="0.3">
      <c r="A25" s="475"/>
      <c r="B25" s="478"/>
      <c r="C25" s="481"/>
      <c r="D25" s="294" t="s">
        <v>89</v>
      </c>
      <c r="E25" s="9">
        <f t="shared" si="0"/>
        <v>0</v>
      </c>
      <c r="F25" s="16">
        <v>0</v>
      </c>
      <c r="G25" s="16">
        <v>0</v>
      </c>
      <c r="H25" s="17">
        <v>0</v>
      </c>
    </row>
    <row r="26" spans="1:8" s="1" customFormat="1" ht="17.25" customHeight="1" x14ac:dyDescent="0.25">
      <c r="A26" s="473" t="s">
        <v>22</v>
      </c>
      <c r="B26" s="476" t="s">
        <v>58</v>
      </c>
      <c r="C26" s="479" t="s">
        <v>26</v>
      </c>
      <c r="D26" s="292" t="s">
        <v>7</v>
      </c>
      <c r="E26" s="5">
        <f>F26+G26+H26</f>
        <v>26885.5</v>
      </c>
      <c r="F26" s="6">
        <f>F27+F28+F29+F30</f>
        <v>10651.5</v>
      </c>
      <c r="G26" s="6">
        <f>G27+G28+G29+G30</f>
        <v>8337.7999999999993</v>
      </c>
      <c r="H26" s="7">
        <f>H27+H28+H29+H30</f>
        <v>7896.2</v>
      </c>
    </row>
    <row r="27" spans="1:8" s="1" customFormat="1" ht="12.75" customHeight="1" x14ac:dyDescent="0.25">
      <c r="A27" s="474"/>
      <c r="B27" s="477"/>
      <c r="C27" s="480"/>
      <c r="D27" s="293" t="s">
        <v>86</v>
      </c>
      <c r="E27" s="8">
        <f>F27+G27+H27</f>
        <v>26885.5</v>
      </c>
      <c r="F27" s="13">
        <f>10731.6-80.1</f>
        <v>10651.5</v>
      </c>
      <c r="G27" s="13">
        <v>8337.7999999999993</v>
      </c>
      <c r="H27" s="14">
        <v>7896.2</v>
      </c>
    </row>
    <row r="28" spans="1:8" s="1" customFormat="1" ht="14.25" customHeight="1" x14ac:dyDescent="0.25">
      <c r="A28" s="474"/>
      <c r="B28" s="477"/>
      <c r="C28" s="480"/>
      <c r="D28" s="293" t="s">
        <v>87</v>
      </c>
      <c r="E28" s="8">
        <f>F28+G28+H28</f>
        <v>0</v>
      </c>
      <c r="F28" s="13">
        <v>0</v>
      </c>
      <c r="G28" s="13">
        <v>0</v>
      </c>
      <c r="H28" s="14">
        <v>0</v>
      </c>
    </row>
    <row r="29" spans="1:8" s="1" customFormat="1" ht="15" customHeight="1" x14ac:dyDescent="0.25">
      <c r="A29" s="474"/>
      <c r="B29" s="477"/>
      <c r="C29" s="480"/>
      <c r="D29" s="293" t="s">
        <v>88</v>
      </c>
      <c r="E29" s="8">
        <f>F29+G29+H29</f>
        <v>0</v>
      </c>
      <c r="F29" s="13">
        <v>0</v>
      </c>
      <c r="G29" s="13">
        <v>0</v>
      </c>
      <c r="H29" s="14">
        <v>0</v>
      </c>
    </row>
    <row r="30" spans="1:8" s="1" customFormat="1" ht="15.75" customHeight="1" thickBot="1" x14ac:dyDescent="0.3">
      <c r="A30" s="475"/>
      <c r="B30" s="478"/>
      <c r="C30" s="481"/>
      <c r="D30" s="294" t="s">
        <v>89</v>
      </c>
      <c r="E30" s="10">
        <f>F30+G30+H30</f>
        <v>0</v>
      </c>
      <c r="F30" s="16">
        <v>0</v>
      </c>
      <c r="G30" s="16">
        <v>0</v>
      </c>
      <c r="H30" s="17">
        <v>0</v>
      </c>
    </row>
    <row r="31" spans="1:8" s="1" customFormat="1" ht="14.25" customHeight="1" x14ac:dyDescent="0.25">
      <c r="A31" s="473" t="s">
        <v>19</v>
      </c>
      <c r="B31" s="482" t="s">
        <v>60</v>
      </c>
      <c r="C31" s="479" t="s">
        <v>26</v>
      </c>
      <c r="D31" s="292" t="s">
        <v>7</v>
      </c>
      <c r="E31" s="6">
        <f t="shared" si="0"/>
        <v>6254.4000000000005</v>
      </c>
      <c r="F31" s="6">
        <f>F32+F33+F34+F35</f>
        <v>2084.8000000000002</v>
      </c>
      <c r="G31" s="6">
        <f>G32+G33+G34+G35</f>
        <v>2084.8000000000002</v>
      </c>
      <c r="H31" s="7">
        <f>H32+H33+H34+H35</f>
        <v>2084.8000000000002</v>
      </c>
    </row>
    <row r="32" spans="1:8" s="1" customFormat="1" ht="16.5" customHeight="1" x14ac:dyDescent="0.25">
      <c r="A32" s="474"/>
      <c r="B32" s="483"/>
      <c r="C32" s="480"/>
      <c r="D32" s="293" t="s">
        <v>86</v>
      </c>
      <c r="E32" s="8">
        <f t="shared" si="0"/>
        <v>0</v>
      </c>
      <c r="F32" s="13">
        <v>0</v>
      </c>
      <c r="G32" s="13">
        <v>0</v>
      </c>
      <c r="H32" s="14">
        <v>0</v>
      </c>
    </row>
    <row r="33" spans="1:8" s="1" customFormat="1" x14ac:dyDescent="0.25">
      <c r="A33" s="474"/>
      <c r="B33" s="483"/>
      <c r="C33" s="480"/>
      <c r="D33" s="293" t="s">
        <v>87</v>
      </c>
      <c r="E33" s="8">
        <f t="shared" si="0"/>
        <v>0</v>
      </c>
      <c r="F33" s="13">
        <v>0</v>
      </c>
      <c r="G33" s="13">
        <v>0</v>
      </c>
      <c r="H33" s="14">
        <v>0</v>
      </c>
    </row>
    <row r="34" spans="1:8" s="1" customFormat="1" x14ac:dyDescent="0.25">
      <c r="A34" s="474"/>
      <c r="B34" s="483"/>
      <c r="C34" s="480"/>
      <c r="D34" s="293" t="s">
        <v>88</v>
      </c>
      <c r="E34" s="8">
        <f t="shared" si="0"/>
        <v>0</v>
      </c>
      <c r="F34" s="13">
        <v>0</v>
      </c>
      <c r="G34" s="13">
        <v>0</v>
      </c>
      <c r="H34" s="14">
        <v>0</v>
      </c>
    </row>
    <row r="35" spans="1:8" s="1" customFormat="1" ht="15.75" thickBot="1" x14ac:dyDescent="0.3">
      <c r="A35" s="475"/>
      <c r="B35" s="484"/>
      <c r="C35" s="481"/>
      <c r="D35" s="294" t="s">
        <v>89</v>
      </c>
      <c r="E35" s="21">
        <f t="shared" si="0"/>
        <v>6254.4000000000005</v>
      </c>
      <c r="F35" s="22">
        <v>2084.8000000000002</v>
      </c>
      <c r="G35" s="22">
        <v>2084.8000000000002</v>
      </c>
      <c r="H35" s="23">
        <v>2084.8000000000002</v>
      </c>
    </row>
    <row r="36" spans="1:8" s="1" customFormat="1" ht="16.5" customHeight="1" x14ac:dyDescent="0.25">
      <c r="A36" s="473" t="s">
        <v>43</v>
      </c>
      <c r="B36" s="482" t="s">
        <v>59</v>
      </c>
      <c r="C36" s="479" t="s">
        <v>26</v>
      </c>
      <c r="D36" s="292" t="s">
        <v>7</v>
      </c>
      <c r="E36" s="6">
        <f>F36+G36+H36</f>
        <v>3711.3</v>
      </c>
      <c r="F36" s="6">
        <f>F37+F38+F39+F40</f>
        <v>3711.3</v>
      </c>
      <c r="G36" s="6">
        <f>G37+G38+G39+G40</f>
        <v>0</v>
      </c>
      <c r="H36" s="7">
        <f>H37+H38+H39+H40</f>
        <v>0</v>
      </c>
    </row>
    <row r="37" spans="1:8" s="1" customFormat="1" ht="15.75" customHeight="1" x14ac:dyDescent="0.25">
      <c r="A37" s="474"/>
      <c r="B37" s="483"/>
      <c r="C37" s="480"/>
      <c r="D37" s="293" t="s">
        <v>86</v>
      </c>
      <c r="E37" s="8">
        <f>F37+G37+H37</f>
        <v>111.3</v>
      </c>
      <c r="F37" s="13">
        <f>31+80.3</f>
        <v>111.3</v>
      </c>
      <c r="G37" s="13">
        <v>0</v>
      </c>
      <c r="H37" s="14">
        <v>0</v>
      </c>
    </row>
    <row r="38" spans="1:8" s="1" customFormat="1" x14ac:dyDescent="0.25">
      <c r="A38" s="474"/>
      <c r="B38" s="483"/>
      <c r="C38" s="480"/>
      <c r="D38" s="293" t="s">
        <v>87</v>
      </c>
      <c r="E38" s="8">
        <f>F38+G38+H38</f>
        <v>3600</v>
      </c>
      <c r="F38" s="13">
        <f>1000+2600</f>
        <v>3600</v>
      </c>
      <c r="G38" s="13">
        <v>0</v>
      </c>
      <c r="H38" s="14">
        <v>0</v>
      </c>
    </row>
    <row r="39" spans="1:8" s="1" customFormat="1" x14ac:dyDescent="0.25">
      <c r="A39" s="474"/>
      <c r="B39" s="483"/>
      <c r="C39" s="480"/>
      <c r="D39" s="293" t="s">
        <v>88</v>
      </c>
      <c r="E39" s="8">
        <f>F39+G39+H39</f>
        <v>0</v>
      </c>
      <c r="F39" s="13">
        <v>0</v>
      </c>
      <c r="G39" s="13">
        <v>0</v>
      </c>
      <c r="H39" s="14">
        <v>0</v>
      </c>
    </row>
    <row r="40" spans="1:8" s="1" customFormat="1" ht="15.75" thickBot="1" x14ac:dyDescent="0.3">
      <c r="A40" s="616"/>
      <c r="B40" s="611"/>
      <c r="C40" s="612"/>
      <c r="D40" s="294" t="s">
        <v>89</v>
      </c>
      <c r="E40" s="21">
        <f>F40+G40+H40</f>
        <v>0</v>
      </c>
      <c r="F40" s="22">
        <v>0</v>
      </c>
      <c r="G40" s="22">
        <v>0</v>
      </c>
      <c r="H40" s="23">
        <v>0</v>
      </c>
    </row>
    <row r="41" spans="1:8" s="1" customFormat="1" ht="16.5" customHeight="1" x14ac:dyDescent="0.25">
      <c r="A41" s="503" t="s">
        <v>77</v>
      </c>
      <c r="B41" s="506" t="s">
        <v>76</v>
      </c>
      <c r="C41" s="509" t="s">
        <v>30</v>
      </c>
      <c r="D41" s="292" t="s">
        <v>7</v>
      </c>
      <c r="E41" s="295">
        <f>G41+H41+F41</f>
        <v>190.2</v>
      </c>
      <c r="F41" s="295">
        <f>F42+F43+F44+F45</f>
        <v>190.2</v>
      </c>
      <c r="G41" s="295">
        <f>G42+G43+G44+G45</f>
        <v>0</v>
      </c>
      <c r="H41" s="296">
        <f>H42+H43+H44+H45</f>
        <v>0</v>
      </c>
    </row>
    <row r="42" spans="1:8" s="1" customFormat="1" ht="16.5" customHeight="1" x14ac:dyDescent="0.25">
      <c r="A42" s="504"/>
      <c r="B42" s="507"/>
      <c r="C42" s="510"/>
      <c r="D42" s="293" t="s">
        <v>86</v>
      </c>
      <c r="E42" s="297">
        <f>G42+H42+F42</f>
        <v>80.099999999999994</v>
      </c>
      <c r="F42" s="298">
        <v>80.099999999999994</v>
      </c>
      <c r="G42" s="298">
        <v>0</v>
      </c>
      <c r="H42" s="299">
        <v>0</v>
      </c>
    </row>
    <row r="43" spans="1:8" s="1" customFormat="1" ht="15.75" customHeight="1" x14ac:dyDescent="0.25">
      <c r="A43" s="504"/>
      <c r="B43" s="507"/>
      <c r="C43" s="510"/>
      <c r="D43" s="293" t="s">
        <v>87</v>
      </c>
      <c r="E43" s="297">
        <f>G43+H43+F43</f>
        <v>110.1</v>
      </c>
      <c r="F43" s="298">
        <f>80.1+30</f>
        <v>110.1</v>
      </c>
      <c r="G43" s="298">
        <v>0</v>
      </c>
      <c r="H43" s="299">
        <v>0</v>
      </c>
    </row>
    <row r="44" spans="1:8" s="1" customFormat="1" ht="16.5" customHeight="1" x14ac:dyDescent="0.25">
      <c r="A44" s="504"/>
      <c r="B44" s="507"/>
      <c r="C44" s="510"/>
      <c r="D44" s="293" t="s">
        <v>88</v>
      </c>
      <c r="E44" s="297">
        <f>G44+H44+F44</f>
        <v>0</v>
      </c>
      <c r="F44" s="298">
        <v>0</v>
      </c>
      <c r="G44" s="298">
        <v>0</v>
      </c>
      <c r="H44" s="299">
        <v>0</v>
      </c>
    </row>
    <row r="45" spans="1:8" s="1" customFormat="1" ht="15.75" customHeight="1" thickBot="1" x14ac:dyDescent="0.3">
      <c r="A45" s="505"/>
      <c r="B45" s="508"/>
      <c r="C45" s="511"/>
      <c r="D45" s="294" t="s">
        <v>89</v>
      </c>
      <c r="E45" s="300">
        <f>G45+H45+F45</f>
        <v>0</v>
      </c>
      <c r="F45" s="301">
        <v>0</v>
      </c>
      <c r="G45" s="301">
        <v>0</v>
      </c>
      <c r="H45" s="302">
        <v>0</v>
      </c>
    </row>
    <row r="46" spans="1:8" s="1" customFormat="1" ht="17.25" customHeight="1" x14ac:dyDescent="0.25">
      <c r="A46" s="470" t="s">
        <v>14</v>
      </c>
      <c r="B46" s="485" t="s">
        <v>15</v>
      </c>
      <c r="C46" s="467" t="s">
        <v>27</v>
      </c>
      <c r="D46" s="251" t="s">
        <v>7</v>
      </c>
      <c r="E46" s="5">
        <f t="shared" si="0"/>
        <v>475978.75144000002</v>
      </c>
      <c r="F46" s="6">
        <f>F47+F48+F49+F50</f>
        <v>166534.946</v>
      </c>
      <c r="G46" s="6">
        <f>G47+G48+G49+G50</f>
        <v>149415.90544000003</v>
      </c>
      <c r="H46" s="7">
        <f>H47+H48+H49+H50</f>
        <v>160027.9</v>
      </c>
    </row>
    <row r="47" spans="1:8" s="1" customFormat="1" ht="17.25" customHeight="1" x14ac:dyDescent="0.25">
      <c r="A47" s="471"/>
      <c r="B47" s="486"/>
      <c r="C47" s="468"/>
      <c r="D47" s="289" t="s">
        <v>86</v>
      </c>
      <c r="E47" s="8">
        <f>E52+E57+E62+E67+E72+E77+E82+E87+E92+E97+E102+E107+E112+E117+E122+E127+E132+E137+E147</f>
        <v>54389.700000000004</v>
      </c>
      <c r="F47" s="8">
        <f>F52+F57+F62+F67+F72+F77+F82+F87+F92+F97+F102+F107+F112+F117+F122+F127+F132+F137+F147</f>
        <v>21611.3</v>
      </c>
      <c r="G47" s="8">
        <f>G52+G57+G62+G67+G72+G77+G82+G87+G92+G97+G102+G107+G112+G117+G122+G127+G132+G137+G147</f>
        <v>15676.199999999999</v>
      </c>
      <c r="H47" s="65">
        <f>H52+H57+H62+H67+H72+H77+H82+H87+H92+H97+H102+H107+H112+H117+H122+H127+H132+H137+H147</f>
        <v>17102.2</v>
      </c>
    </row>
    <row r="48" spans="1:8" s="1" customFormat="1" ht="16.5" customHeight="1" x14ac:dyDescent="0.25">
      <c r="A48" s="471"/>
      <c r="B48" s="486"/>
      <c r="C48" s="468"/>
      <c r="D48" s="289" t="s">
        <v>87</v>
      </c>
      <c r="E48" s="8">
        <f>E53+E58+E63+E68+E73+E78+E83+E88+E93+E98+E103+E108+E113+E118+E123+E128+E133+E138+E143+E148</f>
        <v>358748.31967000006</v>
      </c>
      <c r="F48" s="8">
        <f>F53+F58+F63+F68+F73+F78+F83+F88+F93+F98+F103+F108+F113+F118+F123+F128+F133+F138+F143+F148</f>
        <v>121735.88995000001</v>
      </c>
      <c r="G48" s="8">
        <f>G53+G58+G63+G68+G73+G78+G83+G88+G93+G98+G103+G108+G113+G118+G123+G128+G133+G138+G143+G148</f>
        <v>116862.81733000002</v>
      </c>
      <c r="H48" s="65">
        <f>H53+H58+H63+H68+H73+H78+H83+H88+H93+H98+H103+H108+H113+H118+H123+H128+H133+H138+H143+H148</f>
        <v>120149.61239000001</v>
      </c>
    </row>
    <row r="49" spans="1:8" s="1" customFormat="1" ht="17.25" customHeight="1" x14ac:dyDescent="0.25">
      <c r="A49" s="471"/>
      <c r="B49" s="486"/>
      <c r="C49" s="468"/>
      <c r="D49" s="289" t="s">
        <v>88</v>
      </c>
      <c r="E49" s="8">
        <f>E54+E59+E64+E69+E74+E79+E84+E89+E94+E99+E104+E109+E114+E119+E124+E129+E134+E144+E149</f>
        <v>62184.031770000009</v>
      </c>
      <c r="F49" s="8">
        <f>F54+F59+F64+F69+F74+F79+F84+F89+F94+F99+F104+F109+F114+F119+F124+F129+F134+F144+F149</f>
        <v>22968.856049999999</v>
      </c>
      <c r="G49" s="8">
        <f>G54+G59+G64+G69+G74+G79+G84+G89+G94+G99+G104+G109+G114+G119+G124+G129+G134+G144+G149</f>
        <v>16657.988109999998</v>
      </c>
      <c r="H49" s="65">
        <f>H54+H59+H64+H69+H74+H79+H84+H89+H94+H99+H104+H109+H114+H119+H124+H129+H134+H144+H149</f>
        <v>22557.187610000001</v>
      </c>
    </row>
    <row r="50" spans="1:8" s="1" customFormat="1" ht="15" customHeight="1" thickBot="1" x14ac:dyDescent="0.3">
      <c r="A50" s="472"/>
      <c r="B50" s="487"/>
      <c r="C50" s="469"/>
      <c r="D50" s="290" t="s">
        <v>89</v>
      </c>
      <c r="E50" s="68">
        <f>E55+E60+E65+E70+E75+E80+E85+E90+E95+E100+E105+E110+E115+E120+E125+E130+E135+E140+E145+E150</f>
        <v>656.7</v>
      </c>
      <c r="F50" s="68">
        <f>F55+F60+F65+F70+F75+F80+F85+F90+F95+F100+F105+F110+F115+F120+F125+F130+F135+F140+F145+F150</f>
        <v>218.9</v>
      </c>
      <c r="G50" s="68">
        <f>G55+G60+G65+G70+G75+G80+G85+G90+G95+G100+G105+G110+G115+G120+G125+G130+G135+G140+G145+G150</f>
        <v>218.9</v>
      </c>
      <c r="H50" s="303">
        <f>H55+H60+H65+H70+H75+H80+H85+H90+H95+H100+H105+H110+H115+H120+H125+H130+H135+H140+H145+H150</f>
        <v>218.9</v>
      </c>
    </row>
    <row r="51" spans="1:8" s="1" customFormat="1" ht="17.25" customHeight="1" x14ac:dyDescent="0.25">
      <c r="A51" s="473" t="s">
        <v>16</v>
      </c>
      <c r="B51" s="476" t="s">
        <v>61</v>
      </c>
      <c r="C51" s="479" t="s">
        <v>28</v>
      </c>
      <c r="D51" s="292" t="s">
        <v>7</v>
      </c>
      <c r="E51" s="304">
        <f>G51+H51+F51</f>
        <v>307731.10000000003</v>
      </c>
      <c r="F51" s="304">
        <f>F52+F53+F54+F55</f>
        <v>102581.90000000001</v>
      </c>
      <c r="G51" s="304">
        <f>G52+G53+G54+G55</f>
        <v>102414.6</v>
      </c>
      <c r="H51" s="305">
        <f>H52+H53+H54+H55</f>
        <v>102734.6</v>
      </c>
    </row>
    <row r="52" spans="1:8" s="1" customFormat="1" ht="17.25" customHeight="1" x14ac:dyDescent="0.25">
      <c r="A52" s="474"/>
      <c r="B52" s="477"/>
      <c r="C52" s="480"/>
      <c r="D52" s="293" t="s">
        <v>86</v>
      </c>
      <c r="E52" s="306">
        <f>G52+H52+F52</f>
        <v>0</v>
      </c>
      <c r="F52" s="13">
        <v>0</v>
      </c>
      <c r="G52" s="13">
        <v>0</v>
      </c>
      <c r="H52" s="14">
        <v>0</v>
      </c>
    </row>
    <row r="53" spans="1:8" s="1" customFormat="1" ht="18" customHeight="1" x14ac:dyDescent="0.25">
      <c r="A53" s="474"/>
      <c r="B53" s="477"/>
      <c r="C53" s="480"/>
      <c r="D53" s="293" t="s">
        <v>87</v>
      </c>
      <c r="E53" s="306">
        <f>G53+H53+F53</f>
        <v>307731.10000000003</v>
      </c>
      <c r="F53" s="13">
        <f>102414.6+5.2+162.1</f>
        <v>102581.90000000001</v>
      </c>
      <c r="G53" s="13">
        <v>102414.6</v>
      </c>
      <c r="H53" s="14">
        <f>102414.6+320</f>
        <v>102734.6</v>
      </c>
    </row>
    <row r="54" spans="1:8" s="1" customFormat="1" ht="18.75" customHeight="1" x14ac:dyDescent="0.25">
      <c r="A54" s="474"/>
      <c r="B54" s="477"/>
      <c r="C54" s="480"/>
      <c r="D54" s="293" t="s">
        <v>88</v>
      </c>
      <c r="E54" s="306">
        <f>G54+H54+F54</f>
        <v>0</v>
      </c>
      <c r="F54" s="13">
        <v>0</v>
      </c>
      <c r="G54" s="13">
        <v>0</v>
      </c>
      <c r="H54" s="14">
        <v>0</v>
      </c>
    </row>
    <row r="55" spans="1:8" s="1" customFormat="1" ht="18" customHeight="1" thickBot="1" x14ac:dyDescent="0.3">
      <c r="A55" s="475"/>
      <c r="B55" s="478"/>
      <c r="C55" s="481"/>
      <c r="D55" s="294" t="s">
        <v>89</v>
      </c>
      <c r="E55" s="307">
        <f>G55+H55+F55</f>
        <v>0</v>
      </c>
      <c r="F55" s="16">
        <v>0</v>
      </c>
      <c r="G55" s="16">
        <v>0</v>
      </c>
      <c r="H55" s="17">
        <v>0</v>
      </c>
    </row>
    <row r="56" spans="1:8" s="1" customFormat="1" ht="15" customHeight="1" x14ac:dyDescent="0.25">
      <c r="A56" s="473" t="s">
        <v>20</v>
      </c>
      <c r="B56" s="476" t="s">
        <v>62</v>
      </c>
      <c r="C56" s="479" t="s">
        <v>28</v>
      </c>
      <c r="D56" s="292" t="s">
        <v>7</v>
      </c>
      <c r="E56" s="6">
        <f t="shared" ref="E56:E119" si="3">F56+G56+H56</f>
        <v>5679.2999999999993</v>
      </c>
      <c r="F56" s="6">
        <f>F57+F58+F59+F60</f>
        <v>1893.1</v>
      </c>
      <c r="G56" s="6">
        <f>G57+G58+G59+G60</f>
        <v>1893.1</v>
      </c>
      <c r="H56" s="7">
        <f>H57+H58+H59+H60</f>
        <v>1893.1</v>
      </c>
    </row>
    <row r="57" spans="1:8" s="1" customFormat="1" x14ac:dyDescent="0.25">
      <c r="A57" s="474"/>
      <c r="B57" s="477"/>
      <c r="C57" s="480"/>
      <c r="D57" s="293" t="s">
        <v>86</v>
      </c>
      <c r="E57" s="8">
        <f t="shared" si="3"/>
        <v>0</v>
      </c>
      <c r="F57" s="13">
        <v>0</v>
      </c>
      <c r="G57" s="13">
        <v>0</v>
      </c>
      <c r="H57" s="14">
        <v>0</v>
      </c>
    </row>
    <row r="58" spans="1:8" s="1" customFormat="1" x14ac:dyDescent="0.25">
      <c r="A58" s="474"/>
      <c r="B58" s="477"/>
      <c r="C58" s="480"/>
      <c r="D58" s="293" t="s">
        <v>87</v>
      </c>
      <c r="E58" s="8">
        <f t="shared" si="3"/>
        <v>5679.2999999999993</v>
      </c>
      <c r="F58" s="13">
        <v>1893.1</v>
      </c>
      <c r="G58" s="13">
        <v>1893.1</v>
      </c>
      <c r="H58" s="14">
        <v>1893.1</v>
      </c>
    </row>
    <row r="59" spans="1:8" s="1" customFormat="1" x14ac:dyDescent="0.25">
      <c r="A59" s="474"/>
      <c r="B59" s="477"/>
      <c r="C59" s="480"/>
      <c r="D59" s="293" t="s">
        <v>88</v>
      </c>
      <c r="E59" s="8">
        <f t="shared" si="3"/>
        <v>0</v>
      </c>
      <c r="F59" s="13">
        <v>0</v>
      </c>
      <c r="G59" s="13">
        <v>0</v>
      </c>
      <c r="H59" s="14">
        <v>0</v>
      </c>
    </row>
    <row r="60" spans="1:8" s="1" customFormat="1" ht="15.75" thickBot="1" x14ac:dyDescent="0.3">
      <c r="A60" s="475"/>
      <c r="B60" s="478"/>
      <c r="C60" s="481"/>
      <c r="D60" s="294" t="s">
        <v>89</v>
      </c>
      <c r="E60" s="9">
        <f t="shared" si="3"/>
        <v>0</v>
      </c>
      <c r="F60" s="16">
        <v>0</v>
      </c>
      <c r="G60" s="16">
        <v>0</v>
      </c>
      <c r="H60" s="17">
        <v>0</v>
      </c>
    </row>
    <row r="61" spans="1:8" s="1" customFormat="1" ht="17.25" customHeight="1" x14ac:dyDescent="0.25">
      <c r="A61" s="473" t="s">
        <v>17</v>
      </c>
      <c r="B61" s="476" t="s">
        <v>63</v>
      </c>
      <c r="C61" s="479" t="s">
        <v>27</v>
      </c>
      <c r="D61" s="292" t="s">
        <v>7</v>
      </c>
      <c r="E61" s="6">
        <f t="shared" si="3"/>
        <v>49676.800000000003</v>
      </c>
      <c r="F61" s="6">
        <f>F62+F63+F64+F65</f>
        <v>18118.400000000001</v>
      </c>
      <c r="G61" s="6">
        <f>G62+G63+G64+G65</f>
        <v>15066.199999999999</v>
      </c>
      <c r="H61" s="7">
        <f>H62+H63+H64+H65</f>
        <v>16492.2</v>
      </c>
    </row>
    <row r="62" spans="1:8" s="1" customFormat="1" x14ac:dyDescent="0.25">
      <c r="A62" s="474"/>
      <c r="B62" s="477"/>
      <c r="C62" s="480"/>
      <c r="D62" s="293" t="s">
        <v>86</v>
      </c>
      <c r="E62" s="8">
        <f t="shared" si="3"/>
        <v>49676.800000000003</v>
      </c>
      <c r="F62" s="13">
        <f>18847.9-500+29.9+43-302.4</f>
        <v>18118.400000000001</v>
      </c>
      <c r="G62" s="13">
        <f>15536.3-500+29.9</f>
        <v>15066.199999999999</v>
      </c>
      <c r="H62" s="14">
        <f>16962.3-500+29.9</f>
        <v>16492.2</v>
      </c>
    </row>
    <row r="63" spans="1:8" s="1" customFormat="1" x14ac:dyDescent="0.25">
      <c r="A63" s="474"/>
      <c r="B63" s="477"/>
      <c r="C63" s="480"/>
      <c r="D63" s="293" t="s">
        <v>87</v>
      </c>
      <c r="E63" s="8">
        <f t="shared" si="3"/>
        <v>0</v>
      </c>
      <c r="F63" s="13">
        <v>0</v>
      </c>
      <c r="G63" s="13">
        <v>0</v>
      </c>
      <c r="H63" s="14">
        <v>0</v>
      </c>
    </row>
    <row r="64" spans="1:8" s="1" customFormat="1" x14ac:dyDescent="0.25">
      <c r="A64" s="474"/>
      <c r="B64" s="477"/>
      <c r="C64" s="480"/>
      <c r="D64" s="293" t="s">
        <v>88</v>
      </c>
      <c r="E64" s="8">
        <f t="shared" si="3"/>
        <v>0</v>
      </c>
      <c r="F64" s="13">
        <v>0</v>
      </c>
      <c r="G64" s="13">
        <v>0</v>
      </c>
      <c r="H64" s="14">
        <v>0</v>
      </c>
    </row>
    <row r="65" spans="1:8" s="1" customFormat="1" ht="17.25" customHeight="1" thickBot="1" x14ac:dyDescent="0.3">
      <c r="A65" s="475"/>
      <c r="B65" s="478"/>
      <c r="C65" s="481"/>
      <c r="D65" s="294" t="s">
        <v>89</v>
      </c>
      <c r="E65" s="9">
        <f t="shared" si="3"/>
        <v>0</v>
      </c>
      <c r="F65" s="16">
        <v>0</v>
      </c>
      <c r="G65" s="16">
        <v>0</v>
      </c>
      <c r="H65" s="17">
        <v>0</v>
      </c>
    </row>
    <row r="66" spans="1:8" s="1" customFormat="1" ht="13.5" customHeight="1" x14ac:dyDescent="0.25">
      <c r="A66" s="473" t="s">
        <v>34</v>
      </c>
      <c r="B66" s="476" t="s">
        <v>64</v>
      </c>
      <c r="C66" s="479" t="s">
        <v>27</v>
      </c>
      <c r="D66" s="292" t="s">
        <v>7</v>
      </c>
      <c r="E66" s="308">
        <f t="shared" si="3"/>
        <v>1500</v>
      </c>
      <c r="F66" s="308">
        <f>F67+F68+F69+F70</f>
        <v>500</v>
      </c>
      <c r="G66" s="308">
        <f>G67+G68+G69+G70</f>
        <v>500</v>
      </c>
      <c r="H66" s="309">
        <f>H67+H68+H69+H70</f>
        <v>500</v>
      </c>
    </row>
    <row r="67" spans="1:8" s="1" customFormat="1" ht="15.75" x14ac:dyDescent="0.25">
      <c r="A67" s="474"/>
      <c r="B67" s="477"/>
      <c r="C67" s="480"/>
      <c r="D67" s="293" t="s">
        <v>86</v>
      </c>
      <c r="E67" s="310">
        <f t="shared" si="3"/>
        <v>1500</v>
      </c>
      <c r="F67" s="311">
        <v>500</v>
      </c>
      <c r="G67" s="312">
        <v>500</v>
      </c>
      <c r="H67" s="313">
        <v>500</v>
      </c>
    </row>
    <row r="68" spans="1:8" s="1" customFormat="1" ht="15.75" x14ac:dyDescent="0.25">
      <c r="A68" s="474"/>
      <c r="B68" s="477"/>
      <c r="C68" s="480"/>
      <c r="D68" s="293" t="s">
        <v>87</v>
      </c>
      <c r="E68" s="310">
        <f t="shared" si="3"/>
        <v>0</v>
      </c>
      <c r="F68" s="311">
        <v>0</v>
      </c>
      <c r="G68" s="311">
        <v>0</v>
      </c>
      <c r="H68" s="314">
        <v>0</v>
      </c>
    </row>
    <row r="69" spans="1:8" s="1" customFormat="1" ht="15.75" x14ac:dyDescent="0.25">
      <c r="A69" s="474"/>
      <c r="B69" s="477"/>
      <c r="C69" s="480"/>
      <c r="D69" s="293" t="s">
        <v>88</v>
      </c>
      <c r="E69" s="310">
        <f t="shared" si="3"/>
        <v>0</v>
      </c>
      <c r="F69" s="13">
        <v>0</v>
      </c>
      <c r="G69" s="13">
        <v>0</v>
      </c>
      <c r="H69" s="14">
        <v>0</v>
      </c>
    </row>
    <row r="70" spans="1:8" s="1" customFormat="1" ht="16.5" thickBot="1" x14ac:dyDescent="0.3">
      <c r="A70" s="475"/>
      <c r="B70" s="478"/>
      <c r="C70" s="481"/>
      <c r="D70" s="294" t="s">
        <v>89</v>
      </c>
      <c r="E70" s="315">
        <f t="shared" si="3"/>
        <v>0</v>
      </c>
      <c r="F70" s="16">
        <v>0</v>
      </c>
      <c r="G70" s="16">
        <v>0</v>
      </c>
      <c r="H70" s="17">
        <v>0</v>
      </c>
    </row>
    <row r="71" spans="1:8" s="1" customFormat="1" ht="16.5" customHeight="1" x14ac:dyDescent="0.25">
      <c r="A71" s="473" t="s">
        <v>39</v>
      </c>
      <c r="B71" s="476" t="s">
        <v>56</v>
      </c>
      <c r="C71" s="479" t="s">
        <v>26</v>
      </c>
      <c r="D71" s="292" t="s">
        <v>7</v>
      </c>
      <c r="E71" s="6">
        <f t="shared" si="3"/>
        <v>46.2</v>
      </c>
      <c r="F71" s="6">
        <f>F72+F73+F74+F75</f>
        <v>15.4</v>
      </c>
      <c r="G71" s="6">
        <f>G72+G73+G74+G75</f>
        <v>15.4</v>
      </c>
      <c r="H71" s="7">
        <f>H72+H73+H74+H75</f>
        <v>15.4</v>
      </c>
    </row>
    <row r="72" spans="1:8" s="1" customFormat="1" x14ac:dyDescent="0.25">
      <c r="A72" s="474"/>
      <c r="B72" s="477"/>
      <c r="C72" s="480"/>
      <c r="D72" s="293" t="s">
        <v>86</v>
      </c>
      <c r="E72" s="8">
        <f t="shared" si="3"/>
        <v>0</v>
      </c>
      <c r="F72" s="13">
        <v>0</v>
      </c>
      <c r="G72" s="13">
        <v>0</v>
      </c>
      <c r="H72" s="14">
        <v>0</v>
      </c>
    </row>
    <row r="73" spans="1:8" s="1" customFormat="1" x14ac:dyDescent="0.25">
      <c r="A73" s="474"/>
      <c r="B73" s="477"/>
      <c r="C73" s="480"/>
      <c r="D73" s="293" t="s">
        <v>87</v>
      </c>
      <c r="E73" s="8">
        <f t="shared" si="3"/>
        <v>46.2</v>
      </c>
      <c r="F73" s="13">
        <v>15.4</v>
      </c>
      <c r="G73" s="13">
        <v>15.4</v>
      </c>
      <c r="H73" s="14">
        <v>15.4</v>
      </c>
    </row>
    <row r="74" spans="1:8" s="1" customFormat="1" ht="16.5" customHeight="1" x14ac:dyDescent="0.25">
      <c r="A74" s="474"/>
      <c r="B74" s="477"/>
      <c r="C74" s="480"/>
      <c r="D74" s="293" t="s">
        <v>88</v>
      </c>
      <c r="E74" s="8">
        <f t="shared" si="3"/>
        <v>0</v>
      </c>
      <c r="F74" s="13">
        <v>0</v>
      </c>
      <c r="G74" s="13">
        <v>0</v>
      </c>
      <c r="H74" s="14">
        <v>0</v>
      </c>
    </row>
    <row r="75" spans="1:8" s="1" customFormat="1" ht="15" customHeight="1" thickBot="1" x14ac:dyDescent="0.3">
      <c r="A75" s="475"/>
      <c r="B75" s="478"/>
      <c r="C75" s="481"/>
      <c r="D75" s="294" t="s">
        <v>89</v>
      </c>
      <c r="E75" s="9">
        <f t="shared" si="3"/>
        <v>0</v>
      </c>
      <c r="F75" s="16">
        <v>0</v>
      </c>
      <c r="G75" s="16">
        <v>0</v>
      </c>
      <c r="H75" s="17">
        <v>0</v>
      </c>
    </row>
    <row r="76" spans="1:8" s="1" customFormat="1" ht="17.25" customHeight="1" x14ac:dyDescent="0.25">
      <c r="A76" s="473" t="s">
        <v>35</v>
      </c>
      <c r="B76" s="476" t="s">
        <v>57</v>
      </c>
      <c r="C76" s="479" t="s">
        <v>26</v>
      </c>
      <c r="D76" s="292" t="s">
        <v>7</v>
      </c>
      <c r="E76" s="6">
        <f t="shared" si="3"/>
        <v>261.89999999999998</v>
      </c>
      <c r="F76" s="6">
        <f>F77+F78+F79+F80</f>
        <v>87.3</v>
      </c>
      <c r="G76" s="6">
        <f>G77+G78+G79+G80</f>
        <v>87.3</v>
      </c>
      <c r="H76" s="7">
        <f>H77+H78+H79+H80</f>
        <v>87.3</v>
      </c>
    </row>
    <row r="77" spans="1:8" s="1" customFormat="1" x14ac:dyDescent="0.25">
      <c r="A77" s="474"/>
      <c r="B77" s="477"/>
      <c r="C77" s="480"/>
      <c r="D77" s="293" t="s">
        <v>86</v>
      </c>
      <c r="E77" s="8">
        <f t="shared" si="3"/>
        <v>0</v>
      </c>
      <c r="F77" s="13">
        <v>0</v>
      </c>
      <c r="G77" s="13">
        <v>0</v>
      </c>
      <c r="H77" s="14">
        <v>0</v>
      </c>
    </row>
    <row r="78" spans="1:8" s="1" customFormat="1" x14ac:dyDescent="0.25">
      <c r="A78" s="474"/>
      <c r="B78" s="477"/>
      <c r="C78" s="480"/>
      <c r="D78" s="293" t="s">
        <v>87</v>
      </c>
      <c r="E78" s="8">
        <f t="shared" si="3"/>
        <v>261.89999999999998</v>
      </c>
      <c r="F78" s="13">
        <v>87.3</v>
      </c>
      <c r="G78" s="13">
        <v>87.3</v>
      </c>
      <c r="H78" s="14">
        <v>87.3</v>
      </c>
    </row>
    <row r="79" spans="1:8" s="1" customFormat="1" x14ac:dyDescent="0.25">
      <c r="A79" s="474"/>
      <c r="B79" s="477"/>
      <c r="C79" s="480"/>
      <c r="D79" s="293" t="s">
        <v>88</v>
      </c>
      <c r="E79" s="8">
        <f t="shared" si="3"/>
        <v>0</v>
      </c>
      <c r="F79" s="13">
        <v>0</v>
      </c>
      <c r="G79" s="13">
        <v>0</v>
      </c>
      <c r="H79" s="14">
        <v>0</v>
      </c>
    </row>
    <row r="80" spans="1:8" s="1" customFormat="1" ht="15.75" thickBot="1" x14ac:dyDescent="0.3">
      <c r="A80" s="475"/>
      <c r="B80" s="478"/>
      <c r="C80" s="481"/>
      <c r="D80" s="294" t="s">
        <v>89</v>
      </c>
      <c r="E80" s="9">
        <f t="shared" si="3"/>
        <v>0</v>
      </c>
      <c r="F80" s="16">
        <v>0</v>
      </c>
      <c r="G80" s="16">
        <v>0</v>
      </c>
      <c r="H80" s="17">
        <v>0</v>
      </c>
    </row>
    <row r="81" spans="1:8" s="1" customFormat="1" ht="15" customHeight="1" x14ac:dyDescent="0.25">
      <c r="A81" s="473" t="s">
        <v>40</v>
      </c>
      <c r="B81" s="476" t="s">
        <v>56</v>
      </c>
      <c r="C81" s="479" t="s">
        <v>26</v>
      </c>
      <c r="D81" s="292" t="s">
        <v>7</v>
      </c>
      <c r="E81" s="6">
        <f t="shared" si="3"/>
        <v>108</v>
      </c>
      <c r="F81" s="6">
        <f>F82+F83+F84+F85</f>
        <v>36</v>
      </c>
      <c r="G81" s="6">
        <f>G82+G83+G84+G85</f>
        <v>36</v>
      </c>
      <c r="H81" s="7">
        <f>H82+H83+H84+H85</f>
        <v>36</v>
      </c>
    </row>
    <row r="82" spans="1:8" s="1" customFormat="1" ht="15.75" customHeight="1" x14ac:dyDescent="0.25">
      <c r="A82" s="474"/>
      <c r="B82" s="477"/>
      <c r="C82" s="480"/>
      <c r="D82" s="293" t="s">
        <v>86</v>
      </c>
      <c r="E82" s="8">
        <f t="shared" si="3"/>
        <v>108</v>
      </c>
      <c r="F82" s="13">
        <v>36</v>
      </c>
      <c r="G82" s="13">
        <v>36</v>
      </c>
      <c r="H82" s="14">
        <v>36</v>
      </c>
    </row>
    <row r="83" spans="1:8" s="1" customFormat="1" x14ac:dyDescent="0.25">
      <c r="A83" s="474"/>
      <c r="B83" s="477"/>
      <c r="C83" s="480"/>
      <c r="D83" s="293" t="s">
        <v>87</v>
      </c>
      <c r="E83" s="8">
        <f t="shared" si="3"/>
        <v>0</v>
      </c>
      <c r="F83" s="13">
        <v>0</v>
      </c>
      <c r="G83" s="13">
        <v>0</v>
      </c>
      <c r="H83" s="14">
        <v>0</v>
      </c>
    </row>
    <row r="84" spans="1:8" s="1" customFormat="1" ht="17.25" customHeight="1" x14ac:dyDescent="0.25">
      <c r="A84" s="474"/>
      <c r="B84" s="477"/>
      <c r="C84" s="480"/>
      <c r="D84" s="293" t="s">
        <v>88</v>
      </c>
      <c r="E84" s="8">
        <f t="shared" si="3"/>
        <v>0</v>
      </c>
      <c r="F84" s="13">
        <v>0</v>
      </c>
      <c r="G84" s="13">
        <v>0</v>
      </c>
      <c r="H84" s="14">
        <v>0</v>
      </c>
    </row>
    <row r="85" spans="1:8" s="1" customFormat="1" ht="15" customHeight="1" thickBot="1" x14ac:dyDescent="0.3">
      <c r="A85" s="475"/>
      <c r="B85" s="478"/>
      <c r="C85" s="481"/>
      <c r="D85" s="294" t="s">
        <v>89</v>
      </c>
      <c r="E85" s="9">
        <f t="shared" si="3"/>
        <v>0</v>
      </c>
      <c r="F85" s="16">
        <v>0</v>
      </c>
      <c r="G85" s="16">
        <v>0</v>
      </c>
      <c r="H85" s="17">
        <v>0</v>
      </c>
    </row>
    <row r="86" spans="1:8" s="1" customFormat="1" ht="15.75" customHeight="1" x14ac:dyDescent="0.25">
      <c r="A86" s="473" t="s">
        <v>36</v>
      </c>
      <c r="B86" s="482" t="s">
        <v>65</v>
      </c>
      <c r="C86" s="479" t="s">
        <v>29</v>
      </c>
      <c r="D86" s="292" t="s">
        <v>7</v>
      </c>
      <c r="E86" s="6">
        <f t="shared" si="3"/>
        <v>656.7</v>
      </c>
      <c r="F86" s="6">
        <f>F87+F88+F89+F90</f>
        <v>218.9</v>
      </c>
      <c r="G86" s="6">
        <f>G87+G88+G89+G90</f>
        <v>218.9</v>
      </c>
      <c r="H86" s="7">
        <f>H87+H88+H89+H90</f>
        <v>218.9</v>
      </c>
    </row>
    <row r="87" spans="1:8" s="1" customFormat="1" ht="16.5" customHeight="1" x14ac:dyDescent="0.25">
      <c r="A87" s="474"/>
      <c r="B87" s="483"/>
      <c r="C87" s="480"/>
      <c r="D87" s="293" t="s">
        <v>86</v>
      </c>
      <c r="E87" s="8">
        <f t="shared" si="3"/>
        <v>0</v>
      </c>
      <c r="F87" s="13">
        <v>0</v>
      </c>
      <c r="G87" s="13">
        <v>0</v>
      </c>
      <c r="H87" s="14">
        <v>0</v>
      </c>
    </row>
    <row r="88" spans="1:8" s="1" customFormat="1" x14ac:dyDescent="0.25">
      <c r="A88" s="474"/>
      <c r="B88" s="483"/>
      <c r="C88" s="480"/>
      <c r="D88" s="293" t="s">
        <v>87</v>
      </c>
      <c r="E88" s="8">
        <f t="shared" si="3"/>
        <v>0</v>
      </c>
      <c r="F88" s="13">
        <v>0</v>
      </c>
      <c r="G88" s="13">
        <v>0</v>
      </c>
      <c r="H88" s="14">
        <v>0</v>
      </c>
    </row>
    <row r="89" spans="1:8" s="1" customFormat="1" x14ac:dyDescent="0.25">
      <c r="A89" s="474"/>
      <c r="B89" s="483"/>
      <c r="C89" s="480"/>
      <c r="D89" s="293" t="s">
        <v>88</v>
      </c>
      <c r="E89" s="8">
        <f t="shared" si="3"/>
        <v>0</v>
      </c>
      <c r="F89" s="13">
        <v>0</v>
      </c>
      <c r="G89" s="13">
        <v>0</v>
      </c>
      <c r="H89" s="14">
        <v>0</v>
      </c>
    </row>
    <row r="90" spans="1:8" s="1" customFormat="1" ht="15.75" thickBot="1" x14ac:dyDescent="0.3">
      <c r="A90" s="475"/>
      <c r="B90" s="484"/>
      <c r="C90" s="481"/>
      <c r="D90" s="294" t="s">
        <v>89</v>
      </c>
      <c r="E90" s="9">
        <f t="shared" si="3"/>
        <v>656.7</v>
      </c>
      <c r="F90" s="16">
        <v>218.9</v>
      </c>
      <c r="G90" s="16">
        <v>218.9</v>
      </c>
      <c r="H90" s="17">
        <v>218.9</v>
      </c>
    </row>
    <row r="91" spans="1:8" s="1" customFormat="1" ht="16.5" customHeight="1" x14ac:dyDescent="0.25">
      <c r="A91" s="473" t="s">
        <v>37</v>
      </c>
      <c r="B91" s="482" t="s">
        <v>55</v>
      </c>
      <c r="C91" s="479" t="s">
        <v>27</v>
      </c>
      <c r="D91" s="292" t="s">
        <v>7</v>
      </c>
      <c r="E91" s="6">
        <f t="shared" si="3"/>
        <v>222</v>
      </c>
      <c r="F91" s="6">
        <f>F92+F93+F94+F95</f>
        <v>74</v>
      </c>
      <c r="G91" s="6">
        <f>G92+G93+G94+G95</f>
        <v>74</v>
      </c>
      <c r="H91" s="7">
        <f>H92+H93+H94+H95</f>
        <v>74</v>
      </c>
    </row>
    <row r="92" spans="1:8" s="1" customFormat="1" x14ac:dyDescent="0.25">
      <c r="A92" s="474"/>
      <c r="B92" s="483"/>
      <c r="C92" s="480"/>
      <c r="D92" s="293" t="s">
        <v>86</v>
      </c>
      <c r="E92" s="8">
        <f t="shared" si="3"/>
        <v>222</v>
      </c>
      <c r="F92" s="13">
        <f>56.8+17.2</f>
        <v>74</v>
      </c>
      <c r="G92" s="13">
        <f>56.8+17.2</f>
        <v>74</v>
      </c>
      <c r="H92" s="14">
        <f>56.8+17.2</f>
        <v>74</v>
      </c>
    </row>
    <row r="93" spans="1:8" s="1" customFormat="1" x14ac:dyDescent="0.25">
      <c r="A93" s="474"/>
      <c r="B93" s="483"/>
      <c r="C93" s="480"/>
      <c r="D93" s="293" t="s">
        <v>87</v>
      </c>
      <c r="E93" s="8">
        <f t="shared" si="3"/>
        <v>0</v>
      </c>
      <c r="F93" s="13">
        <v>0</v>
      </c>
      <c r="G93" s="13">
        <v>0</v>
      </c>
      <c r="H93" s="14">
        <v>0</v>
      </c>
    </row>
    <row r="94" spans="1:8" s="1" customFormat="1" x14ac:dyDescent="0.25">
      <c r="A94" s="474"/>
      <c r="B94" s="483"/>
      <c r="C94" s="480"/>
      <c r="D94" s="293" t="s">
        <v>88</v>
      </c>
      <c r="E94" s="8">
        <f t="shared" si="3"/>
        <v>0</v>
      </c>
      <c r="F94" s="13">
        <v>0</v>
      </c>
      <c r="G94" s="13">
        <v>0</v>
      </c>
      <c r="H94" s="14">
        <v>0</v>
      </c>
    </row>
    <row r="95" spans="1:8" s="1" customFormat="1" ht="15.75" thickBot="1" x14ac:dyDescent="0.3">
      <c r="A95" s="475"/>
      <c r="B95" s="484"/>
      <c r="C95" s="481"/>
      <c r="D95" s="294" t="s">
        <v>89</v>
      </c>
      <c r="E95" s="9">
        <f t="shared" si="3"/>
        <v>0</v>
      </c>
      <c r="F95" s="16">
        <v>0</v>
      </c>
      <c r="G95" s="16">
        <v>0</v>
      </c>
      <c r="H95" s="17">
        <v>0</v>
      </c>
    </row>
    <row r="96" spans="1:8" s="1" customFormat="1" ht="18" customHeight="1" x14ac:dyDescent="0.25">
      <c r="A96" s="473" t="s">
        <v>44</v>
      </c>
      <c r="B96" s="482" t="s">
        <v>59</v>
      </c>
      <c r="C96" s="479" t="s">
        <v>28</v>
      </c>
      <c r="D96" s="292" t="s">
        <v>7</v>
      </c>
      <c r="E96" s="6">
        <f t="shared" si="3"/>
        <v>6185.6</v>
      </c>
      <c r="F96" s="6">
        <f>F97+F98+F99+F100</f>
        <v>6185.6</v>
      </c>
      <c r="G96" s="6">
        <f>G97+G98+G99+G100</f>
        <v>0</v>
      </c>
      <c r="H96" s="7">
        <f>H97+H98+H99+H100</f>
        <v>0</v>
      </c>
    </row>
    <row r="97" spans="1:8" s="1" customFormat="1" ht="15" customHeight="1" x14ac:dyDescent="0.25">
      <c r="A97" s="474"/>
      <c r="B97" s="483"/>
      <c r="C97" s="480"/>
      <c r="D97" s="293" t="s">
        <v>86</v>
      </c>
      <c r="E97" s="8">
        <f t="shared" si="3"/>
        <v>185.6</v>
      </c>
      <c r="F97" s="13">
        <f>41.4+144.2</f>
        <v>185.6</v>
      </c>
      <c r="G97" s="13">
        <v>0</v>
      </c>
      <c r="H97" s="14">
        <v>0</v>
      </c>
    </row>
    <row r="98" spans="1:8" s="1" customFormat="1" ht="14.25" customHeight="1" x14ac:dyDescent="0.25">
      <c r="A98" s="474"/>
      <c r="B98" s="483"/>
      <c r="C98" s="480"/>
      <c r="D98" s="293" t="s">
        <v>87</v>
      </c>
      <c r="E98" s="8">
        <f t="shared" si="3"/>
        <v>6000</v>
      </c>
      <c r="F98" s="13">
        <f>1339.3+4660.7</f>
        <v>6000</v>
      </c>
      <c r="G98" s="13">
        <v>0</v>
      </c>
      <c r="H98" s="14">
        <v>0</v>
      </c>
    </row>
    <row r="99" spans="1:8" s="1" customFormat="1" ht="14.25" customHeight="1" x14ac:dyDescent="0.25">
      <c r="A99" s="474"/>
      <c r="B99" s="483"/>
      <c r="C99" s="480"/>
      <c r="D99" s="293" t="s">
        <v>88</v>
      </c>
      <c r="E99" s="8">
        <f t="shared" si="3"/>
        <v>0</v>
      </c>
      <c r="F99" s="13">
        <v>0</v>
      </c>
      <c r="G99" s="13">
        <v>0</v>
      </c>
      <c r="H99" s="14">
        <v>0</v>
      </c>
    </row>
    <row r="100" spans="1:8" s="1" customFormat="1" ht="15.75" customHeight="1" thickBot="1" x14ac:dyDescent="0.3">
      <c r="A100" s="475"/>
      <c r="B100" s="484"/>
      <c r="C100" s="481"/>
      <c r="D100" s="294" t="s">
        <v>89</v>
      </c>
      <c r="E100" s="9">
        <f t="shared" si="3"/>
        <v>0</v>
      </c>
      <c r="F100" s="16">
        <v>0</v>
      </c>
      <c r="G100" s="16">
        <v>0</v>
      </c>
      <c r="H100" s="17">
        <v>0</v>
      </c>
    </row>
    <row r="101" spans="1:8" s="1" customFormat="1" ht="16.5" customHeight="1" x14ac:dyDescent="0.25">
      <c r="A101" s="473" t="s">
        <v>45</v>
      </c>
      <c r="B101" s="482" t="s">
        <v>66</v>
      </c>
      <c r="C101" s="479" t="s">
        <v>28</v>
      </c>
      <c r="D101" s="292" t="s">
        <v>7</v>
      </c>
      <c r="E101" s="316">
        <f t="shared" si="3"/>
        <v>10950.400000000001</v>
      </c>
      <c r="F101" s="316">
        <f>F102+F103+F104+F105</f>
        <v>3711.1000000000004</v>
      </c>
      <c r="G101" s="316">
        <f>G102+G103+G104+G105</f>
        <v>3569.5</v>
      </c>
      <c r="H101" s="317">
        <f>H102+H103+H104+H105</f>
        <v>3669.8</v>
      </c>
    </row>
    <row r="102" spans="1:8" s="1" customFormat="1" ht="15" customHeight="1" x14ac:dyDescent="0.25">
      <c r="A102" s="474"/>
      <c r="B102" s="483"/>
      <c r="C102" s="480"/>
      <c r="D102" s="293" t="s">
        <v>86</v>
      </c>
      <c r="E102" s="318">
        <f t="shared" si="3"/>
        <v>0</v>
      </c>
      <c r="F102" s="319">
        <v>0</v>
      </c>
      <c r="G102" s="319">
        <v>0</v>
      </c>
      <c r="H102" s="320">
        <v>0</v>
      </c>
    </row>
    <row r="103" spans="1:8" s="1" customFormat="1" ht="15" customHeight="1" x14ac:dyDescent="0.25">
      <c r="A103" s="474"/>
      <c r="B103" s="483"/>
      <c r="C103" s="480"/>
      <c r="D103" s="293" t="s">
        <v>87</v>
      </c>
      <c r="E103" s="318">
        <f t="shared" si="3"/>
        <v>1204.54466</v>
      </c>
      <c r="F103" s="319">
        <v>408.22109999999998</v>
      </c>
      <c r="G103" s="319">
        <v>392.64517000000001</v>
      </c>
      <c r="H103" s="320">
        <v>403.67838999999998</v>
      </c>
    </row>
    <row r="104" spans="1:8" s="1" customFormat="1" ht="15" customHeight="1" x14ac:dyDescent="0.25">
      <c r="A104" s="474"/>
      <c r="B104" s="483"/>
      <c r="C104" s="480"/>
      <c r="D104" s="293" t="s">
        <v>88</v>
      </c>
      <c r="E104" s="318">
        <f t="shared" si="3"/>
        <v>9745.8553400000001</v>
      </c>
      <c r="F104" s="319">
        <v>3302.8789000000002</v>
      </c>
      <c r="G104" s="319">
        <v>3176.8548300000002</v>
      </c>
      <c r="H104" s="320">
        <v>3266.1216100000001</v>
      </c>
    </row>
    <row r="105" spans="1:8" s="1" customFormat="1" ht="15" customHeight="1" thickBot="1" x14ac:dyDescent="0.3">
      <c r="A105" s="475"/>
      <c r="B105" s="484"/>
      <c r="C105" s="481"/>
      <c r="D105" s="294" t="s">
        <v>89</v>
      </c>
      <c r="E105" s="321">
        <f t="shared" si="3"/>
        <v>0</v>
      </c>
      <c r="F105" s="322">
        <v>0</v>
      </c>
      <c r="G105" s="322">
        <v>0</v>
      </c>
      <c r="H105" s="323">
        <v>0</v>
      </c>
    </row>
    <row r="106" spans="1:8" s="1" customFormat="1" ht="18" customHeight="1" x14ac:dyDescent="0.25">
      <c r="A106" s="473" t="s">
        <v>46</v>
      </c>
      <c r="B106" s="482" t="s">
        <v>67</v>
      </c>
      <c r="C106" s="479" t="s">
        <v>28</v>
      </c>
      <c r="D106" s="292" t="s">
        <v>7</v>
      </c>
      <c r="E106" s="6">
        <f t="shared" si="3"/>
        <v>26282</v>
      </c>
      <c r="F106" s="6">
        <f>F107+F108+F109+F110</f>
        <v>8876.5</v>
      </c>
      <c r="G106" s="6">
        <f>G107+G108+G109+G110</f>
        <v>8876.5</v>
      </c>
      <c r="H106" s="7">
        <f>H107+H108+H109+H110</f>
        <v>8529</v>
      </c>
    </row>
    <row r="107" spans="1:8" s="1" customFormat="1" ht="15" customHeight="1" x14ac:dyDescent="0.25">
      <c r="A107" s="474"/>
      <c r="B107" s="483"/>
      <c r="C107" s="480"/>
      <c r="D107" s="293" t="s">
        <v>86</v>
      </c>
      <c r="E107" s="8">
        <f t="shared" si="3"/>
        <v>0</v>
      </c>
      <c r="F107" s="13">
        <v>0</v>
      </c>
      <c r="G107" s="13">
        <v>0</v>
      </c>
      <c r="H107" s="14">
        <v>0</v>
      </c>
    </row>
    <row r="108" spans="1:8" s="1" customFormat="1" x14ac:dyDescent="0.25">
      <c r="A108" s="474"/>
      <c r="B108" s="483"/>
      <c r="C108" s="480"/>
      <c r="D108" s="293" t="s">
        <v>87</v>
      </c>
      <c r="E108" s="8">
        <f t="shared" si="3"/>
        <v>0</v>
      </c>
      <c r="F108" s="13">
        <v>0</v>
      </c>
      <c r="G108" s="13">
        <v>0</v>
      </c>
      <c r="H108" s="14">
        <v>0</v>
      </c>
    </row>
    <row r="109" spans="1:8" s="1" customFormat="1" x14ac:dyDescent="0.25">
      <c r="A109" s="474"/>
      <c r="B109" s="483"/>
      <c r="C109" s="480"/>
      <c r="D109" s="293" t="s">
        <v>88</v>
      </c>
      <c r="E109" s="8">
        <f t="shared" si="3"/>
        <v>26282</v>
      </c>
      <c r="F109" s="13">
        <v>8876.5</v>
      </c>
      <c r="G109" s="13">
        <v>8876.5</v>
      </c>
      <c r="H109" s="14">
        <v>8529</v>
      </c>
    </row>
    <row r="110" spans="1:8" s="1" customFormat="1" ht="15.75" thickBot="1" x14ac:dyDescent="0.3">
      <c r="A110" s="475"/>
      <c r="B110" s="484"/>
      <c r="C110" s="481"/>
      <c r="D110" s="294" t="s">
        <v>89</v>
      </c>
      <c r="E110" s="9">
        <f t="shared" si="3"/>
        <v>0</v>
      </c>
      <c r="F110" s="16">
        <v>0</v>
      </c>
      <c r="G110" s="16">
        <v>0</v>
      </c>
      <c r="H110" s="17">
        <v>0</v>
      </c>
    </row>
    <row r="111" spans="1:8" s="1" customFormat="1" ht="15.75" customHeight="1" x14ac:dyDescent="0.25">
      <c r="A111" s="473" t="s">
        <v>50</v>
      </c>
      <c r="B111" s="482" t="s">
        <v>68</v>
      </c>
      <c r="C111" s="479" t="s">
        <v>28</v>
      </c>
      <c r="D111" s="292" t="s">
        <v>7</v>
      </c>
      <c r="E111" s="6">
        <f t="shared" si="3"/>
        <v>19191.900000000001</v>
      </c>
      <c r="F111" s="6">
        <f>F112+F113+F114+F115</f>
        <v>4340.1000000000004</v>
      </c>
      <c r="G111" s="6">
        <f>G112+G113+G114+G115</f>
        <v>6171.6</v>
      </c>
      <c r="H111" s="7">
        <f>H112+H113+H114+H115</f>
        <v>8680.2000000000007</v>
      </c>
    </row>
    <row r="112" spans="1:8" s="1" customFormat="1" ht="17.25" customHeight="1" x14ac:dyDescent="0.25">
      <c r="A112" s="474"/>
      <c r="B112" s="483"/>
      <c r="C112" s="480"/>
      <c r="D112" s="293" t="s">
        <v>86</v>
      </c>
      <c r="E112" s="8">
        <f t="shared" si="3"/>
        <v>0</v>
      </c>
      <c r="F112" s="13">
        <v>0</v>
      </c>
      <c r="G112" s="13">
        <v>0</v>
      </c>
      <c r="H112" s="14">
        <v>0</v>
      </c>
    </row>
    <row r="113" spans="1:8" s="1" customFormat="1" x14ac:dyDescent="0.25">
      <c r="A113" s="474"/>
      <c r="B113" s="483"/>
      <c r="C113" s="480"/>
      <c r="D113" s="293" t="s">
        <v>87</v>
      </c>
      <c r="E113" s="8">
        <f t="shared" si="3"/>
        <v>19191.900000000001</v>
      </c>
      <c r="F113" s="13">
        <v>4340.1000000000004</v>
      </c>
      <c r="G113" s="13">
        <v>6171.6</v>
      </c>
      <c r="H113" s="14">
        <v>8680.2000000000007</v>
      </c>
    </row>
    <row r="114" spans="1:8" s="1" customFormat="1" x14ac:dyDescent="0.25">
      <c r="A114" s="474"/>
      <c r="B114" s="483"/>
      <c r="C114" s="480"/>
      <c r="D114" s="293" t="s">
        <v>88</v>
      </c>
      <c r="E114" s="8">
        <f t="shared" si="3"/>
        <v>0</v>
      </c>
      <c r="F114" s="13">
        <v>0</v>
      </c>
      <c r="G114" s="13">
        <v>0</v>
      </c>
      <c r="H114" s="14">
        <v>0</v>
      </c>
    </row>
    <row r="115" spans="1:8" s="1" customFormat="1" ht="15.75" customHeight="1" thickBot="1" x14ac:dyDescent="0.3">
      <c r="A115" s="475"/>
      <c r="B115" s="484"/>
      <c r="C115" s="481"/>
      <c r="D115" s="294" t="s">
        <v>89</v>
      </c>
      <c r="E115" s="9">
        <f t="shared" si="3"/>
        <v>0</v>
      </c>
      <c r="F115" s="16">
        <v>0</v>
      </c>
      <c r="G115" s="16">
        <v>0</v>
      </c>
      <c r="H115" s="17">
        <v>0</v>
      </c>
    </row>
    <row r="116" spans="1:8" s="1" customFormat="1" ht="16.5" customHeight="1" x14ac:dyDescent="0.25">
      <c r="A116" s="473" t="s">
        <v>51</v>
      </c>
      <c r="B116" s="482" t="s">
        <v>69</v>
      </c>
      <c r="C116" s="479" t="s">
        <v>28</v>
      </c>
      <c r="D116" s="292" t="s">
        <v>7</v>
      </c>
      <c r="E116" s="6">
        <f t="shared" si="3"/>
        <v>16483.199999999997</v>
      </c>
      <c r="F116" s="6">
        <f>F117+F118+F119+F120</f>
        <v>5494.4</v>
      </c>
      <c r="G116" s="6">
        <f>G117+G118+G119+G120</f>
        <v>5494.4</v>
      </c>
      <c r="H116" s="7">
        <f>H117+H118+H119+H120</f>
        <v>5494.4</v>
      </c>
    </row>
    <row r="117" spans="1:8" s="1" customFormat="1" ht="14.25" customHeight="1" x14ac:dyDescent="0.25">
      <c r="A117" s="474"/>
      <c r="B117" s="483"/>
      <c r="C117" s="480"/>
      <c r="D117" s="293" t="s">
        <v>86</v>
      </c>
      <c r="E117" s="8">
        <f t="shared" si="3"/>
        <v>0</v>
      </c>
      <c r="F117" s="13">
        <v>0</v>
      </c>
      <c r="G117" s="13">
        <v>0</v>
      </c>
      <c r="H117" s="14">
        <v>0</v>
      </c>
    </row>
    <row r="118" spans="1:8" s="1" customFormat="1" x14ac:dyDescent="0.25">
      <c r="A118" s="474"/>
      <c r="B118" s="483"/>
      <c r="C118" s="480"/>
      <c r="D118" s="293" t="s">
        <v>87</v>
      </c>
      <c r="E118" s="8">
        <f t="shared" si="3"/>
        <v>16483.199999999997</v>
      </c>
      <c r="F118" s="13">
        <v>5494.4</v>
      </c>
      <c r="G118" s="13">
        <v>5494.4</v>
      </c>
      <c r="H118" s="14">
        <v>5494.4</v>
      </c>
    </row>
    <row r="119" spans="1:8" s="1" customFormat="1" x14ac:dyDescent="0.25">
      <c r="A119" s="474"/>
      <c r="B119" s="483"/>
      <c r="C119" s="480"/>
      <c r="D119" s="293" t="s">
        <v>88</v>
      </c>
      <c r="E119" s="8">
        <f t="shared" si="3"/>
        <v>0</v>
      </c>
      <c r="F119" s="13">
        <v>0</v>
      </c>
      <c r="G119" s="13">
        <v>0</v>
      </c>
      <c r="H119" s="14">
        <v>0</v>
      </c>
    </row>
    <row r="120" spans="1:8" s="1" customFormat="1" ht="15.75" thickBot="1" x14ac:dyDescent="0.3">
      <c r="A120" s="475"/>
      <c r="B120" s="484"/>
      <c r="C120" s="481"/>
      <c r="D120" s="294" t="s">
        <v>89</v>
      </c>
      <c r="E120" s="9">
        <f t="shared" ref="E120:E130" si="4">F120+G120+H120</f>
        <v>0</v>
      </c>
      <c r="F120" s="16">
        <v>0</v>
      </c>
      <c r="G120" s="16">
        <v>0</v>
      </c>
      <c r="H120" s="17">
        <v>0</v>
      </c>
    </row>
    <row r="121" spans="1:8" s="1" customFormat="1" ht="16.5" customHeight="1" x14ac:dyDescent="0.25">
      <c r="A121" s="473" t="s">
        <v>52</v>
      </c>
      <c r="B121" s="482" t="s">
        <v>70</v>
      </c>
      <c r="C121" s="479" t="s">
        <v>28</v>
      </c>
      <c r="D121" s="292" t="s">
        <v>7</v>
      </c>
      <c r="E121" s="6">
        <f t="shared" si="4"/>
        <v>1516.2</v>
      </c>
      <c r="F121" s="6">
        <f>F122+F123+F124+F125</f>
        <v>1516.2</v>
      </c>
      <c r="G121" s="6">
        <f>G122+G123+G124+G125</f>
        <v>0</v>
      </c>
      <c r="H121" s="7">
        <f>H122+H123+H124+H125</f>
        <v>0</v>
      </c>
    </row>
    <row r="122" spans="1:8" s="1" customFormat="1" ht="16.5" customHeight="1" x14ac:dyDescent="0.25">
      <c r="A122" s="474"/>
      <c r="B122" s="483"/>
      <c r="C122" s="480"/>
      <c r="D122" s="293" t="s">
        <v>86</v>
      </c>
      <c r="E122" s="8">
        <f t="shared" si="4"/>
        <v>0</v>
      </c>
      <c r="F122" s="13">
        <v>0</v>
      </c>
      <c r="G122" s="13">
        <v>0</v>
      </c>
      <c r="H122" s="14">
        <v>0</v>
      </c>
    </row>
    <row r="123" spans="1:8" s="1" customFormat="1" x14ac:dyDescent="0.25">
      <c r="A123" s="474"/>
      <c r="B123" s="483"/>
      <c r="C123" s="480"/>
      <c r="D123" s="293" t="s">
        <v>87</v>
      </c>
      <c r="E123" s="8">
        <f t="shared" si="4"/>
        <v>30.3</v>
      </c>
      <c r="F123" s="13">
        <v>30.3</v>
      </c>
      <c r="G123" s="13">
        <v>0</v>
      </c>
      <c r="H123" s="14">
        <v>0</v>
      </c>
    </row>
    <row r="124" spans="1:8" s="1" customFormat="1" x14ac:dyDescent="0.25">
      <c r="A124" s="474"/>
      <c r="B124" s="483"/>
      <c r="C124" s="480"/>
      <c r="D124" s="293" t="s">
        <v>88</v>
      </c>
      <c r="E124" s="8">
        <f t="shared" si="4"/>
        <v>1485.9</v>
      </c>
      <c r="F124" s="13">
        <v>1485.9</v>
      </c>
      <c r="G124" s="13">
        <v>0</v>
      </c>
      <c r="H124" s="14">
        <v>0</v>
      </c>
    </row>
    <row r="125" spans="1:8" s="1" customFormat="1" ht="15.75" thickBot="1" x14ac:dyDescent="0.3">
      <c r="A125" s="475"/>
      <c r="B125" s="484"/>
      <c r="C125" s="481"/>
      <c r="D125" s="294" t="s">
        <v>89</v>
      </c>
      <c r="E125" s="9">
        <f t="shared" si="4"/>
        <v>0</v>
      </c>
      <c r="F125" s="16">
        <v>0</v>
      </c>
      <c r="G125" s="16">
        <v>0</v>
      </c>
      <c r="H125" s="17">
        <v>0</v>
      </c>
    </row>
    <row r="126" spans="1:8" s="1" customFormat="1" ht="20.25" customHeight="1" x14ac:dyDescent="0.25">
      <c r="A126" s="473" t="s">
        <v>53</v>
      </c>
      <c r="B126" s="482" t="s">
        <v>71</v>
      </c>
      <c r="C126" s="479" t="s">
        <v>83</v>
      </c>
      <c r="D126" s="292" t="s">
        <v>7</v>
      </c>
      <c r="E126" s="324">
        <f t="shared" si="4"/>
        <v>19036.505440000001</v>
      </c>
      <c r="F126" s="324">
        <f>F127+F128+F129+F130</f>
        <v>7924.7</v>
      </c>
      <c r="G126" s="324">
        <f>G127+G128+G129+G130</f>
        <v>3130.1054399999998</v>
      </c>
      <c r="H126" s="325">
        <f>H127+H128+H129+H130</f>
        <v>7981.7</v>
      </c>
    </row>
    <row r="127" spans="1:8" s="1" customFormat="1" ht="15.75" customHeight="1" x14ac:dyDescent="0.25">
      <c r="A127" s="474"/>
      <c r="B127" s="483"/>
      <c r="C127" s="480"/>
      <c r="D127" s="293" t="s">
        <v>86</v>
      </c>
      <c r="E127" s="326">
        <f t="shared" si="4"/>
        <v>0</v>
      </c>
      <c r="F127" s="327">
        <v>0</v>
      </c>
      <c r="G127" s="327">
        <v>0</v>
      </c>
      <c r="H127" s="328">
        <v>0</v>
      </c>
    </row>
    <row r="128" spans="1:8" s="1" customFormat="1" ht="15.75" customHeight="1" x14ac:dyDescent="0.25">
      <c r="A128" s="474"/>
      <c r="B128" s="483"/>
      <c r="C128" s="480"/>
      <c r="D128" s="293" t="s">
        <v>87</v>
      </c>
      <c r="E128" s="326">
        <f t="shared" si="4"/>
        <v>380.73010999999997</v>
      </c>
      <c r="F128" s="327">
        <v>158.494</v>
      </c>
      <c r="G128" s="327">
        <v>62.602110000000003</v>
      </c>
      <c r="H128" s="328">
        <v>159.63399999999999</v>
      </c>
    </row>
    <row r="129" spans="1:8" s="1" customFormat="1" ht="16.5" customHeight="1" x14ac:dyDescent="0.25">
      <c r="A129" s="474"/>
      <c r="B129" s="483"/>
      <c r="C129" s="480"/>
      <c r="D129" s="293" t="s">
        <v>88</v>
      </c>
      <c r="E129" s="326">
        <f t="shared" si="4"/>
        <v>18655.77533</v>
      </c>
      <c r="F129" s="327">
        <v>7766.2060000000001</v>
      </c>
      <c r="G129" s="327">
        <v>3067.50333</v>
      </c>
      <c r="H129" s="328">
        <v>7822.0659999999998</v>
      </c>
    </row>
    <row r="130" spans="1:8" s="1" customFormat="1" ht="18.75" customHeight="1" thickBot="1" x14ac:dyDescent="0.3">
      <c r="A130" s="475"/>
      <c r="B130" s="484"/>
      <c r="C130" s="481"/>
      <c r="D130" s="294" t="s">
        <v>89</v>
      </c>
      <c r="E130" s="329">
        <f t="shared" si="4"/>
        <v>0</v>
      </c>
      <c r="F130" s="330">
        <v>0</v>
      </c>
      <c r="G130" s="330">
        <v>0</v>
      </c>
      <c r="H130" s="331">
        <v>0</v>
      </c>
    </row>
    <row r="131" spans="1:8" s="1" customFormat="1" ht="16.5" customHeight="1" x14ac:dyDescent="0.25">
      <c r="A131" s="473" t="s">
        <v>54</v>
      </c>
      <c r="B131" s="482" t="s">
        <v>72</v>
      </c>
      <c r="C131" s="479" t="s">
        <v>28</v>
      </c>
      <c r="D131" s="292" t="s">
        <v>7</v>
      </c>
      <c r="E131" s="6">
        <f>F131+G131+H131</f>
        <v>1319.1</v>
      </c>
      <c r="F131" s="6">
        <f>F132+F133+F134+F135</f>
        <v>398</v>
      </c>
      <c r="G131" s="6">
        <f>G132+G133+G134+G135</f>
        <v>299.8</v>
      </c>
      <c r="H131" s="7">
        <f>H132+H133+H134+H135</f>
        <v>621.29999999999995</v>
      </c>
    </row>
    <row r="132" spans="1:8" s="1" customFormat="1" ht="13.5" customHeight="1" x14ac:dyDescent="0.25">
      <c r="A132" s="474"/>
      <c r="B132" s="483"/>
      <c r="C132" s="480"/>
      <c r="D132" s="293" t="s">
        <v>86</v>
      </c>
      <c r="E132" s="8">
        <f>F132+G132+H132</f>
        <v>0</v>
      </c>
      <c r="F132" s="13">
        <v>0</v>
      </c>
      <c r="G132" s="13">
        <v>0</v>
      </c>
      <c r="H132" s="14">
        <v>0</v>
      </c>
    </row>
    <row r="133" spans="1:8" s="1" customFormat="1" x14ac:dyDescent="0.25">
      <c r="A133" s="474"/>
      <c r="B133" s="483"/>
      <c r="C133" s="480"/>
      <c r="D133" s="293" t="s">
        <v>87</v>
      </c>
      <c r="E133" s="8">
        <f>F133+G133+H133</f>
        <v>1319.1</v>
      </c>
      <c r="F133" s="13">
        <v>398</v>
      </c>
      <c r="G133" s="13">
        <v>299.8</v>
      </c>
      <c r="H133" s="14">
        <v>621.29999999999995</v>
      </c>
    </row>
    <row r="134" spans="1:8" s="1" customFormat="1" x14ac:dyDescent="0.25">
      <c r="A134" s="474"/>
      <c r="B134" s="483"/>
      <c r="C134" s="480"/>
      <c r="D134" s="293" t="s">
        <v>88</v>
      </c>
      <c r="E134" s="8">
        <f>F134+G134+H134</f>
        <v>0</v>
      </c>
      <c r="F134" s="13">
        <v>0</v>
      </c>
      <c r="G134" s="13">
        <v>0</v>
      </c>
      <c r="H134" s="14">
        <v>0</v>
      </c>
    </row>
    <row r="135" spans="1:8" s="1" customFormat="1" ht="15.75" thickBot="1" x14ac:dyDescent="0.3">
      <c r="A135" s="475"/>
      <c r="B135" s="484"/>
      <c r="C135" s="481"/>
      <c r="D135" s="294" t="s">
        <v>89</v>
      </c>
      <c r="E135" s="9">
        <f>F135+G135+H135</f>
        <v>0</v>
      </c>
      <c r="F135" s="16">
        <v>0</v>
      </c>
      <c r="G135" s="16">
        <v>0</v>
      </c>
      <c r="H135" s="17">
        <v>0</v>
      </c>
    </row>
    <row r="136" spans="1:8" s="1" customFormat="1" ht="15.75" customHeight="1" x14ac:dyDescent="0.25">
      <c r="A136" s="494" t="s">
        <v>78</v>
      </c>
      <c r="B136" s="497" t="s">
        <v>76</v>
      </c>
      <c r="C136" s="500" t="s">
        <v>30</v>
      </c>
      <c r="D136" s="292" t="s">
        <v>7</v>
      </c>
      <c r="E136" s="295">
        <f>G136+H136+F136</f>
        <v>594.6</v>
      </c>
      <c r="F136" s="295">
        <f>F137+F138+F139+F140</f>
        <v>594.6</v>
      </c>
      <c r="G136" s="295">
        <f>G137+G138+G139+G140</f>
        <v>0</v>
      </c>
      <c r="H136" s="296">
        <f>H137+H138+H139+H140</f>
        <v>0</v>
      </c>
    </row>
    <row r="137" spans="1:8" s="1" customFormat="1" ht="15.75" customHeight="1" x14ac:dyDescent="0.25">
      <c r="A137" s="495"/>
      <c r="B137" s="498"/>
      <c r="C137" s="501"/>
      <c r="D137" s="293" t="s">
        <v>86</v>
      </c>
      <c r="E137" s="297">
        <f>G137+H137+F137</f>
        <v>297.3</v>
      </c>
      <c r="F137" s="298">
        <v>297.3</v>
      </c>
      <c r="G137" s="298">
        <v>0</v>
      </c>
      <c r="H137" s="299">
        <v>0</v>
      </c>
    </row>
    <row r="138" spans="1:8" s="1" customFormat="1" ht="17.25" customHeight="1" x14ac:dyDescent="0.25">
      <c r="A138" s="495"/>
      <c r="B138" s="498"/>
      <c r="C138" s="501"/>
      <c r="D138" s="293" t="s">
        <v>87</v>
      </c>
      <c r="E138" s="297">
        <f>G138+H138+F138</f>
        <v>297.3</v>
      </c>
      <c r="F138" s="298">
        <v>297.3</v>
      </c>
      <c r="G138" s="298">
        <v>0</v>
      </c>
      <c r="H138" s="299">
        <v>0</v>
      </c>
    </row>
    <row r="139" spans="1:8" s="1" customFormat="1" ht="16.5" customHeight="1" x14ac:dyDescent="0.25">
      <c r="A139" s="495"/>
      <c r="B139" s="498"/>
      <c r="C139" s="501"/>
      <c r="D139" s="293" t="s">
        <v>88</v>
      </c>
      <c r="E139" s="297">
        <f>G139+H139+F139</f>
        <v>0</v>
      </c>
      <c r="F139" s="298">
        <v>0</v>
      </c>
      <c r="G139" s="298">
        <v>0</v>
      </c>
      <c r="H139" s="299">
        <v>0</v>
      </c>
    </row>
    <row r="140" spans="1:8" s="1" customFormat="1" ht="15" customHeight="1" thickBot="1" x14ac:dyDescent="0.3">
      <c r="A140" s="496"/>
      <c r="B140" s="499"/>
      <c r="C140" s="502"/>
      <c r="D140" s="294" t="s">
        <v>89</v>
      </c>
      <c r="E140" s="300">
        <f>G140+H140+F140</f>
        <v>0</v>
      </c>
      <c r="F140" s="301">
        <v>0</v>
      </c>
      <c r="G140" s="301">
        <v>0</v>
      </c>
      <c r="H140" s="302">
        <v>0</v>
      </c>
    </row>
    <row r="141" spans="1:8" s="1" customFormat="1" ht="13.5" customHeight="1" x14ac:dyDescent="0.25">
      <c r="A141" s="473" t="s">
        <v>82</v>
      </c>
      <c r="B141" s="476" t="s">
        <v>64</v>
      </c>
      <c r="C141" s="479" t="s">
        <v>83</v>
      </c>
      <c r="D141" s="292" t="s">
        <v>7</v>
      </c>
      <c r="E141" s="332">
        <f>F141+G141+H141</f>
        <v>6137.2460000000001</v>
      </c>
      <c r="F141" s="332">
        <f>F142+F143+F144+F145</f>
        <v>1568.7459999999999</v>
      </c>
      <c r="G141" s="332">
        <f>G142+G143+G144+G145</f>
        <v>1568.5</v>
      </c>
      <c r="H141" s="333">
        <f>H142+H143+H144+H145</f>
        <v>3000</v>
      </c>
    </row>
    <row r="142" spans="1:8" s="1" customFormat="1" ht="15.75" x14ac:dyDescent="0.25">
      <c r="A142" s="474"/>
      <c r="B142" s="477"/>
      <c r="C142" s="480"/>
      <c r="D142" s="293" t="s">
        <v>86</v>
      </c>
      <c r="E142" s="334">
        <f>F142+G142+H142</f>
        <v>0</v>
      </c>
      <c r="F142" s="335">
        <v>0</v>
      </c>
      <c r="G142" s="336">
        <v>0</v>
      </c>
      <c r="H142" s="337">
        <v>0</v>
      </c>
    </row>
    <row r="143" spans="1:8" s="1" customFormat="1" ht="15.75" x14ac:dyDescent="0.25">
      <c r="A143" s="474"/>
      <c r="B143" s="477"/>
      <c r="C143" s="480"/>
      <c r="D143" s="293" t="s">
        <v>87</v>
      </c>
      <c r="E143" s="334">
        <f>F143+G143+H143</f>
        <v>122.7449</v>
      </c>
      <c r="F143" s="335">
        <v>31.374849999999999</v>
      </c>
      <c r="G143" s="335">
        <v>31.370049999999999</v>
      </c>
      <c r="H143" s="338">
        <v>60</v>
      </c>
    </row>
    <row r="144" spans="1:8" s="1" customFormat="1" ht="15.75" x14ac:dyDescent="0.25">
      <c r="A144" s="474"/>
      <c r="B144" s="477"/>
      <c r="C144" s="480"/>
      <c r="D144" s="293" t="s">
        <v>88</v>
      </c>
      <c r="E144" s="334">
        <f>F144+G144+H144</f>
        <v>6014.5010999999995</v>
      </c>
      <c r="F144" s="327">
        <v>1537.3711499999999</v>
      </c>
      <c r="G144" s="327">
        <v>1537.12995</v>
      </c>
      <c r="H144" s="328">
        <v>2940</v>
      </c>
    </row>
    <row r="145" spans="1:8" s="1" customFormat="1" ht="16.5" thickBot="1" x14ac:dyDescent="0.3">
      <c r="A145" s="475"/>
      <c r="B145" s="478"/>
      <c r="C145" s="481"/>
      <c r="D145" s="294" t="s">
        <v>89</v>
      </c>
      <c r="E145" s="339">
        <f>F145+G145+H145</f>
        <v>0</v>
      </c>
      <c r="F145" s="330">
        <v>0</v>
      </c>
      <c r="G145" s="330">
        <v>0</v>
      </c>
      <c r="H145" s="331">
        <v>0</v>
      </c>
    </row>
    <row r="146" spans="1:8" s="1" customFormat="1" ht="16.5" customHeight="1" x14ac:dyDescent="0.25">
      <c r="A146" s="617" t="s">
        <v>84</v>
      </c>
      <c r="B146" s="619" t="s">
        <v>85</v>
      </c>
      <c r="C146" s="621" t="s">
        <v>30</v>
      </c>
      <c r="D146" s="340" t="s">
        <v>7</v>
      </c>
      <c r="E146" s="341">
        <f>G146+H146+F146</f>
        <v>2400</v>
      </c>
      <c r="F146" s="341">
        <f>F147+F148+F149+F150</f>
        <v>2400</v>
      </c>
      <c r="G146" s="341">
        <f>G147+G148+G149+G150</f>
        <v>0</v>
      </c>
      <c r="H146" s="342">
        <f>H147+H148+H149+H150</f>
        <v>0</v>
      </c>
    </row>
    <row r="147" spans="1:8" s="1" customFormat="1" ht="15" customHeight="1" x14ac:dyDescent="0.25">
      <c r="A147" s="495"/>
      <c r="B147" s="498"/>
      <c r="C147" s="501"/>
      <c r="D147" s="293" t="s">
        <v>86</v>
      </c>
      <c r="E147" s="297">
        <f>G147+H147+F147</f>
        <v>2400</v>
      </c>
      <c r="F147" s="298">
        <v>2400</v>
      </c>
      <c r="G147" s="298">
        <v>0</v>
      </c>
      <c r="H147" s="299">
        <v>0</v>
      </c>
    </row>
    <row r="148" spans="1:8" s="1" customFormat="1" ht="15.75" customHeight="1" x14ac:dyDescent="0.25">
      <c r="A148" s="495"/>
      <c r="B148" s="498"/>
      <c r="C148" s="501"/>
      <c r="D148" s="293" t="s">
        <v>87</v>
      </c>
      <c r="E148" s="297">
        <f>G148+H148+F148</f>
        <v>0</v>
      </c>
      <c r="F148" s="298">
        <v>0</v>
      </c>
      <c r="G148" s="298">
        <v>0</v>
      </c>
      <c r="H148" s="299">
        <v>0</v>
      </c>
    </row>
    <row r="149" spans="1:8" s="1" customFormat="1" ht="15.75" customHeight="1" x14ac:dyDescent="0.25">
      <c r="A149" s="495"/>
      <c r="B149" s="498"/>
      <c r="C149" s="501"/>
      <c r="D149" s="293" t="s">
        <v>88</v>
      </c>
      <c r="E149" s="297">
        <f>G149+H149+F149</f>
        <v>0</v>
      </c>
      <c r="F149" s="298">
        <v>0</v>
      </c>
      <c r="G149" s="298">
        <v>0</v>
      </c>
      <c r="H149" s="299">
        <v>0</v>
      </c>
    </row>
    <row r="150" spans="1:8" s="1" customFormat="1" ht="15.75" customHeight="1" thickBot="1" x14ac:dyDescent="0.3">
      <c r="A150" s="618"/>
      <c r="B150" s="620"/>
      <c r="C150" s="622"/>
      <c r="D150" s="343" t="s">
        <v>89</v>
      </c>
      <c r="E150" s="344">
        <f>G150+H150+F150</f>
        <v>0</v>
      </c>
      <c r="F150" s="345">
        <v>0</v>
      </c>
      <c r="G150" s="345">
        <v>0</v>
      </c>
      <c r="H150" s="346">
        <v>0</v>
      </c>
    </row>
    <row r="151" spans="1:8" s="1" customFormat="1" ht="17.25" customHeight="1" x14ac:dyDescent="0.25">
      <c r="A151" s="470" t="s">
        <v>31</v>
      </c>
      <c r="B151" s="485" t="s">
        <v>32</v>
      </c>
      <c r="C151" s="467" t="s">
        <v>27</v>
      </c>
      <c r="D151" s="251" t="s">
        <v>7</v>
      </c>
      <c r="E151" s="5">
        <f>E152+E153+E154+E155</f>
        <v>18528.399999999998</v>
      </c>
      <c r="F151" s="5">
        <f>F152+F153+F154+F155</f>
        <v>7536.7999999999993</v>
      </c>
      <c r="G151" s="5">
        <f>G152+G153+G154+G155</f>
        <v>5203.3999999999996</v>
      </c>
      <c r="H151" s="347">
        <f>H152+H153+H154+H155</f>
        <v>5788.2</v>
      </c>
    </row>
    <row r="152" spans="1:8" s="1" customFormat="1" x14ac:dyDescent="0.25">
      <c r="A152" s="471"/>
      <c r="B152" s="486"/>
      <c r="C152" s="468"/>
      <c r="D152" s="289" t="s">
        <v>86</v>
      </c>
      <c r="E152" s="8">
        <f t="shared" ref="E152:H155" si="5">E157+E162+E167+E172</f>
        <v>16819.8</v>
      </c>
      <c r="F152" s="8">
        <f t="shared" si="5"/>
        <v>5828.2</v>
      </c>
      <c r="G152" s="8">
        <f t="shared" si="5"/>
        <v>5203.3999999999996</v>
      </c>
      <c r="H152" s="65">
        <f t="shared" si="5"/>
        <v>5788.2</v>
      </c>
    </row>
    <row r="153" spans="1:8" s="1" customFormat="1" x14ac:dyDescent="0.25">
      <c r="A153" s="471"/>
      <c r="B153" s="486"/>
      <c r="C153" s="468"/>
      <c r="D153" s="289" t="s">
        <v>87</v>
      </c>
      <c r="E153" s="8">
        <f t="shared" si="5"/>
        <v>1708.6</v>
      </c>
      <c r="F153" s="8">
        <f t="shared" si="5"/>
        <v>1708.6</v>
      </c>
      <c r="G153" s="8">
        <f t="shared" si="5"/>
        <v>0</v>
      </c>
      <c r="H153" s="65">
        <f t="shared" si="5"/>
        <v>0</v>
      </c>
    </row>
    <row r="154" spans="1:8" s="1" customFormat="1" x14ac:dyDescent="0.25">
      <c r="A154" s="471"/>
      <c r="B154" s="486"/>
      <c r="C154" s="468"/>
      <c r="D154" s="289" t="s">
        <v>88</v>
      </c>
      <c r="E154" s="8">
        <f t="shared" si="5"/>
        <v>0</v>
      </c>
      <c r="F154" s="8">
        <f t="shared" si="5"/>
        <v>0</v>
      </c>
      <c r="G154" s="8">
        <f t="shared" si="5"/>
        <v>0</v>
      </c>
      <c r="H154" s="65">
        <f t="shared" si="5"/>
        <v>0</v>
      </c>
    </row>
    <row r="155" spans="1:8" s="1" customFormat="1" ht="17.25" customHeight="1" thickBot="1" x14ac:dyDescent="0.3">
      <c r="A155" s="472"/>
      <c r="B155" s="487"/>
      <c r="C155" s="469"/>
      <c r="D155" s="290" t="s">
        <v>89</v>
      </c>
      <c r="E155" s="9">
        <f>F155+G155+H155</f>
        <v>0</v>
      </c>
      <c r="F155" s="68">
        <f t="shared" si="5"/>
        <v>0</v>
      </c>
      <c r="G155" s="68">
        <v>0</v>
      </c>
      <c r="H155" s="303">
        <f t="shared" si="5"/>
        <v>0</v>
      </c>
    </row>
    <row r="156" spans="1:8" s="1" customFormat="1" ht="18" customHeight="1" x14ac:dyDescent="0.25">
      <c r="A156" s="494" t="s">
        <v>24</v>
      </c>
      <c r="B156" s="497" t="s">
        <v>73</v>
      </c>
      <c r="C156" s="500" t="s">
        <v>30</v>
      </c>
      <c r="D156" s="292" t="s">
        <v>7</v>
      </c>
      <c r="E156" s="295">
        <f t="shared" ref="E156:E165" si="6">F156+G156+H156</f>
        <v>12827</v>
      </c>
      <c r="F156" s="295">
        <f>F157+F158+F159+F160</f>
        <v>4197</v>
      </c>
      <c r="G156" s="295">
        <f>G157+G158+G159+G160</f>
        <v>4022.6</v>
      </c>
      <c r="H156" s="296">
        <f>H157+H158+H159+H160</f>
        <v>4607.3999999999996</v>
      </c>
    </row>
    <row r="157" spans="1:8" s="1" customFormat="1" x14ac:dyDescent="0.25">
      <c r="A157" s="495"/>
      <c r="B157" s="498"/>
      <c r="C157" s="501"/>
      <c r="D157" s="293" t="s">
        <v>86</v>
      </c>
      <c r="E157" s="297">
        <f t="shared" si="6"/>
        <v>12827</v>
      </c>
      <c r="F157" s="298">
        <f>4612+35.4-107.4-343</f>
        <v>4197</v>
      </c>
      <c r="G157" s="298">
        <v>4022.6</v>
      </c>
      <c r="H157" s="299">
        <v>4607.3999999999996</v>
      </c>
    </row>
    <row r="158" spans="1:8" s="1" customFormat="1" x14ac:dyDescent="0.25">
      <c r="A158" s="495"/>
      <c r="B158" s="498"/>
      <c r="C158" s="501"/>
      <c r="D158" s="293" t="s">
        <v>87</v>
      </c>
      <c r="E158" s="297">
        <f t="shared" si="6"/>
        <v>0</v>
      </c>
      <c r="F158" s="298">
        <v>0</v>
      </c>
      <c r="G158" s="298">
        <v>0</v>
      </c>
      <c r="H158" s="299">
        <v>0</v>
      </c>
    </row>
    <row r="159" spans="1:8" s="1" customFormat="1" ht="17.25" customHeight="1" x14ac:dyDescent="0.25">
      <c r="A159" s="495"/>
      <c r="B159" s="498"/>
      <c r="C159" s="501"/>
      <c r="D159" s="293" t="s">
        <v>88</v>
      </c>
      <c r="E159" s="297">
        <f t="shared" si="6"/>
        <v>0</v>
      </c>
      <c r="F159" s="298">
        <v>0</v>
      </c>
      <c r="G159" s="298">
        <v>0</v>
      </c>
      <c r="H159" s="299">
        <v>0</v>
      </c>
    </row>
    <row r="160" spans="1:8" s="1" customFormat="1" ht="15.75" customHeight="1" thickBot="1" x14ac:dyDescent="0.3">
      <c r="A160" s="496"/>
      <c r="B160" s="499"/>
      <c r="C160" s="502"/>
      <c r="D160" s="294" t="s">
        <v>89</v>
      </c>
      <c r="E160" s="300">
        <f t="shared" si="6"/>
        <v>0</v>
      </c>
      <c r="F160" s="301">
        <v>0</v>
      </c>
      <c r="G160" s="301">
        <v>0</v>
      </c>
      <c r="H160" s="302">
        <v>0</v>
      </c>
    </row>
    <row r="161" spans="1:8" s="1" customFormat="1" ht="17.25" customHeight="1" x14ac:dyDescent="0.25">
      <c r="A161" s="494" t="s">
        <v>47</v>
      </c>
      <c r="B161" s="497" t="s">
        <v>74</v>
      </c>
      <c r="C161" s="500" t="s">
        <v>30</v>
      </c>
      <c r="D161" s="292" t="s">
        <v>7</v>
      </c>
      <c r="E161" s="295">
        <f t="shared" si="6"/>
        <v>1179</v>
      </c>
      <c r="F161" s="295">
        <f>F162+F163+F164+F165</f>
        <v>1179</v>
      </c>
      <c r="G161" s="295">
        <f>G162+G163+G164+G165</f>
        <v>0</v>
      </c>
      <c r="H161" s="296">
        <f>H162+H163+H164+H165</f>
        <v>0</v>
      </c>
    </row>
    <row r="162" spans="1:8" s="1" customFormat="1" ht="17.25" customHeight="1" x14ac:dyDescent="0.25">
      <c r="A162" s="495"/>
      <c r="B162" s="498"/>
      <c r="C162" s="501"/>
      <c r="D162" s="293" t="s">
        <v>86</v>
      </c>
      <c r="E162" s="297">
        <f t="shared" si="6"/>
        <v>35.4</v>
      </c>
      <c r="F162" s="298">
        <v>35.4</v>
      </c>
      <c r="G162" s="298">
        <v>0</v>
      </c>
      <c r="H162" s="299">
        <v>0</v>
      </c>
    </row>
    <row r="163" spans="1:8" s="1" customFormat="1" ht="18.75" customHeight="1" x14ac:dyDescent="0.25">
      <c r="A163" s="495"/>
      <c r="B163" s="498"/>
      <c r="C163" s="501"/>
      <c r="D163" s="293" t="s">
        <v>87</v>
      </c>
      <c r="E163" s="297">
        <f t="shared" si="6"/>
        <v>1143.5999999999999</v>
      </c>
      <c r="F163" s="298">
        <v>1143.5999999999999</v>
      </c>
      <c r="G163" s="298">
        <v>0</v>
      </c>
      <c r="H163" s="299">
        <v>0</v>
      </c>
    </row>
    <row r="164" spans="1:8" s="1" customFormat="1" ht="15.75" customHeight="1" x14ac:dyDescent="0.25">
      <c r="A164" s="495"/>
      <c r="B164" s="498"/>
      <c r="C164" s="501"/>
      <c r="D164" s="293" t="s">
        <v>88</v>
      </c>
      <c r="E164" s="297">
        <f t="shared" si="6"/>
        <v>0</v>
      </c>
      <c r="F164" s="298">
        <v>0</v>
      </c>
      <c r="G164" s="298">
        <v>0</v>
      </c>
      <c r="H164" s="299">
        <v>0</v>
      </c>
    </row>
    <row r="165" spans="1:8" s="1" customFormat="1" ht="18" customHeight="1" thickBot="1" x14ac:dyDescent="0.3">
      <c r="A165" s="496"/>
      <c r="B165" s="499"/>
      <c r="C165" s="502"/>
      <c r="D165" s="294" t="s">
        <v>89</v>
      </c>
      <c r="E165" s="300">
        <f t="shared" si="6"/>
        <v>0</v>
      </c>
      <c r="F165" s="301">
        <v>0</v>
      </c>
      <c r="G165" s="301">
        <v>0</v>
      </c>
      <c r="H165" s="302">
        <v>0</v>
      </c>
    </row>
    <row r="166" spans="1:8" s="1" customFormat="1" ht="15.75" customHeight="1" x14ac:dyDescent="0.25">
      <c r="A166" s="494" t="s">
        <v>48</v>
      </c>
      <c r="B166" s="497" t="s">
        <v>75</v>
      </c>
      <c r="C166" s="500" t="s">
        <v>30</v>
      </c>
      <c r="D166" s="292" t="s">
        <v>7</v>
      </c>
      <c r="E166" s="295">
        <f t="shared" ref="E166:E175" si="7">G166+H166+F166</f>
        <v>3542.3999999999996</v>
      </c>
      <c r="F166" s="295">
        <f>F167+F168+F169+F170</f>
        <v>1180.8</v>
      </c>
      <c r="G166" s="295">
        <f>G167+G168+G169+G170</f>
        <v>1180.8</v>
      </c>
      <c r="H166" s="296">
        <f>H167+H168+H169+H170</f>
        <v>1180.8</v>
      </c>
    </row>
    <row r="167" spans="1:8" s="1" customFormat="1" ht="17.25" customHeight="1" x14ac:dyDescent="0.25">
      <c r="A167" s="495"/>
      <c r="B167" s="498"/>
      <c r="C167" s="501"/>
      <c r="D167" s="293" t="s">
        <v>86</v>
      </c>
      <c r="E167" s="297">
        <f t="shared" si="7"/>
        <v>3542.3999999999996</v>
      </c>
      <c r="F167" s="298">
        <v>1180.8</v>
      </c>
      <c r="G167" s="298">
        <v>1180.8</v>
      </c>
      <c r="H167" s="299">
        <v>1180.8</v>
      </c>
    </row>
    <row r="168" spans="1:8" s="1" customFormat="1" ht="19.5" customHeight="1" x14ac:dyDescent="0.25">
      <c r="A168" s="495"/>
      <c r="B168" s="498"/>
      <c r="C168" s="501"/>
      <c r="D168" s="293" t="s">
        <v>87</v>
      </c>
      <c r="E168" s="297">
        <f t="shared" si="7"/>
        <v>0</v>
      </c>
      <c r="F168" s="298">
        <v>0</v>
      </c>
      <c r="G168" s="298">
        <v>0</v>
      </c>
      <c r="H168" s="299">
        <v>0</v>
      </c>
    </row>
    <row r="169" spans="1:8" s="1" customFormat="1" ht="16.5" customHeight="1" x14ac:dyDescent="0.25">
      <c r="A169" s="495"/>
      <c r="B169" s="498"/>
      <c r="C169" s="501"/>
      <c r="D169" s="293" t="s">
        <v>88</v>
      </c>
      <c r="E169" s="297">
        <f t="shared" si="7"/>
        <v>0</v>
      </c>
      <c r="F169" s="298">
        <v>0</v>
      </c>
      <c r="G169" s="298">
        <v>0</v>
      </c>
      <c r="H169" s="299">
        <v>0</v>
      </c>
    </row>
    <row r="170" spans="1:8" s="1" customFormat="1" ht="18.75" customHeight="1" thickBot="1" x14ac:dyDescent="0.3">
      <c r="A170" s="496"/>
      <c r="B170" s="499"/>
      <c r="C170" s="502"/>
      <c r="D170" s="294" t="s">
        <v>89</v>
      </c>
      <c r="E170" s="300">
        <f t="shared" si="7"/>
        <v>0</v>
      </c>
      <c r="F170" s="301">
        <v>0</v>
      </c>
      <c r="G170" s="301">
        <v>0</v>
      </c>
      <c r="H170" s="302">
        <v>0</v>
      </c>
    </row>
    <row r="171" spans="1:8" s="1" customFormat="1" ht="17.25" customHeight="1" x14ac:dyDescent="0.25">
      <c r="A171" s="494" t="s">
        <v>49</v>
      </c>
      <c r="B171" s="497" t="s">
        <v>76</v>
      </c>
      <c r="C171" s="500" t="s">
        <v>30</v>
      </c>
      <c r="D171" s="292" t="s">
        <v>7</v>
      </c>
      <c r="E171" s="295">
        <f t="shared" si="7"/>
        <v>980</v>
      </c>
      <c r="F171" s="295">
        <f>F172+F173+F174+F175</f>
        <v>980</v>
      </c>
      <c r="G171" s="295">
        <f>G172+G173+G174+G175</f>
        <v>0</v>
      </c>
      <c r="H171" s="296">
        <f>H172+H173+H174+H175</f>
        <v>0</v>
      </c>
    </row>
    <row r="172" spans="1:8" s="1" customFormat="1" ht="15.75" customHeight="1" x14ac:dyDescent="0.25">
      <c r="A172" s="495"/>
      <c r="B172" s="498"/>
      <c r="C172" s="501"/>
      <c r="D172" s="293" t="s">
        <v>86</v>
      </c>
      <c r="E172" s="297">
        <f t="shared" si="7"/>
        <v>415</v>
      </c>
      <c r="F172" s="298">
        <f>72+343</f>
        <v>415</v>
      </c>
      <c r="G172" s="298">
        <v>0</v>
      </c>
      <c r="H172" s="299">
        <v>0</v>
      </c>
    </row>
    <row r="173" spans="1:8" s="1" customFormat="1" ht="17.25" customHeight="1" x14ac:dyDescent="0.25">
      <c r="A173" s="495"/>
      <c r="B173" s="498"/>
      <c r="C173" s="501"/>
      <c r="D173" s="293" t="s">
        <v>87</v>
      </c>
      <c r="E173" s="297">
        <f t="shared" si="7"/>
        <v>565</v>
      </c>
      <c r="F173" s="298">
        <f>415+150</f>
        <v>565</v>
      </c>
      <c r="G173" s="298">
        <v>0</v>
      </c>
      <c r="H173" s="299">
        <v>0</v>
      </c>
    </row>
    <row r="174" spans="1:8" s="1" customFormat="1" ht="18.75" customHeight="1" x14ac:dyDescent="0.25">
      <c r="A174" s="495"/>
      <c r="B174" s="498"/>
      <c r="C174" s="501"/>
      <c r="D174" s="293" t="s">
        <v>88</v>
      </c>
      <c r="E174" s="297">
        <f t="shared" si="7"/>
        <v>0</v>
      </c>
      <c r="F174" s="298">
        <v>0</v>
      </c>
      <c r="G174" s="298">
        <v>0</v>
      </c>
      <c r="H174" s="299">
        <v>0</v>
      </c>
    </row>
    <row r="175" spans="1:8" s="1" customFormat="1" ht="19.5" customHeight="1" thickBot="1" x14ac:dyDescent="0.3">
      <c r="A175" s="496"/>
      <c r="B175" s="499"/>
      <c r="C175" s="502"/>
      <c r="D175" s="294" t="s">
        <v>89</v>
      </c>
      <c r="E175" s="300">
        <f t="shared" si="7"/>
        <v>0</v>
      </c>
      <c r="F175" s="301">
        <v>0</v>
      </c>
      <c r="G175" s="301">
        <v>0</v>
      </c>
      <c r="H175" s="302">
        <v>0</v>
      </c>
    </row>
    <row r="176" spans="1:8" s="1" customFormat="1" ht="27.75" customHeight="1" x14ac:dyDescent="0.25">
      <c r="A176" s="57"/>
      <c r="D176" s="122"/>
    </row>
    <row r="177" spans="1:4" s="1" customFormat="1" ht="27.75" customHeight="1" x14ac:dyDescent="0.25">
      <c r="A177" s="57"/>
      <c r="D177" s="122"/>
    </row>
    <row r="178" spans="1:4" s="1" customFormat="1" ht="27.75" customHeight="1" x14ac:dyDescent="0.25">
      <c r="A178" s="57"/>
      <c r="D178" s="122"/>
    </row>
    <row r="179" spans="1:4" s="1" customFormat="1" ht="27.75" customHeight="1" x14ac:dyDescent="0.25">
      <c r="A179" s="57"/>
      <c r="D179" s="122"/>
    </row>
    <row r="180" spans="1:4" s="1" customFormat="1" ht="27.75" customHeight="1" x14ac:dyDescent="0.25">
      <c r="A180" s="57"/>
      <c r="D180" s="122"/>
    </row>
    <row r="181" spans="1:4" s="1" customFormat="1" ht="27.75" customHeight="1" x14ac:dyDescent="0.25">
      <c r="A181" s="57"/>
      <c r="D181" s="122"/>
    </row>
    <row r="182" spans="1:4" s="1" customFormat="1" x14ac:dyDescent="0.25">
      <c r="A182" s="57"/>
      <c r="D182" s="122"/>
    </row>
    <row r="183" spans="1:4" s="1" customFormat="1" x14ac:dyDescent="0.25">
      <c r="A183" s="57"/>
      <c r="D183" s="122"/>
    </row>
    <row r="184" spans="1:4" s="1" customFormat="1" x14ac:dyDescent="0.25">
      <c r="A184" s="57"/>
      <c r="D184" s="122"/>
    </row>
    <row r="185" spans="1:4" s="1" customFormat="1" x14ac:dyDescent="0.25">
      <c r="A185" s="57"/>
      <c r="D185" s="122"/>
    </row>
    <row r="186" spans="1:4" s="1" customFormat="1" x14ac:dyDescent="0.25">
      <c r="A186" s="57"/>
      <c r="D186" s="122"/>
    </row>
    <row r="187" spans="1:4" s="1" customFormat="1" x14ac:dyDescent="0.25">
      <c r="A187" s="57"/>
      <c r="D187" s="122"/>
    </row>
    <row r="188" spans="1:4" s="1" customFormat="1" x14ac:dyDescent="0.25">
      <c r="A188" s="57"/>
      <c r="D188" s="122"/>
    </row>
    <row r="189" spans="1:4" s="1" customFormat="1" x14ac:dyDescent="0.25">
      <c r="A189" s="57"/>
      <c r="D189" s="122"/>
    </row>
    <row r="190" spans="1:4" s="1" customFormat="1" x14ac:dyDescent="0.25">
      <c r="A190" s="57"/>
      <c r="D190" s="122"/>
    </row>
    <row r="191" spans="1:4" s="1" customFormat="1" x14ac:dyDescent="0.25">
      <c r="A191" s="57"/>
      <c r="D191" s="122"/>
    </row>
    <row r="192" spans="1:4" s="1" customFormat="1" x14ac:dyDescent="0.25">
      <c r="A192" s="57"/>
      <c r="D192" s="122"/>
    </row>
    <row r="193" spans="1:4" s="1" customFormat="1" x14ac:dyDescent="0.25">
      <c r="A193" s="57"/>
      <c r="D193" s="122"/>
    </row>
    <row r="194" spans="1:4" s="1" customFormat="1" x14ac:dyDescent="0.25">
      <c r="A194" s="57"/>
      <c r="D194" s="122"/>
    </row>
    <row r="195" spans="1:4" s="1" customFormat="1" x14ac:dyDescent="0.25">
      <c r="A195" s="57"/>
      <c r="D195" s="122"/>
    </row>
    <row r="196" spans="1:4" s="1" customFormat="1" x14ac:dyDescent="0.25">
      <c r="A196" s="57"/>
      <c r="D196" s="122"/>
    </row>
    <row r="197" spans="1:4" s="1" customFormat="1" x14ac:dyDescent="0.25">
      <c r="A197" s="57"/>
      <c r="D197" s="122"/>
    </row>
    <row r="198" spans="1:4" s="1" customFormat="1" x14ac:dyDescent="0.25">
      <c r="A198" s="57"/>
      <c r="D198" s="122"/>
    </row>
    <row r="199" spans="1:4" s="1" customFormat="1" x14ac:dyDescent="0.25">
      <c r="A199" s="57"/>
      <c r="D199" s="122"/>
    </row>
    <row r="200" spans="1:4" s="1" customFormat="1" x14ac:dyDescent="0.25">
      <c r="A200" s="57"/>
      <c r="D200" s="122"/>
    </row>
    <row r="201" spans="1:4" s="1" customFormat="1" x14ac:dyDescent="0.25">
      <c r="A201" s="57"/>
      <c r="D201" s="122"/>
    </row>
    <row r="202" spans="1:4" s="1" customFormat="1" x14ac:dyDescent="0.25">
      <c r="A202" s="57"/>
      <c r="D202" s="122"/>
    </row>
    <row r="203" spans="1:4" s="1" customFormat="1" x14ac:dyDescent="0.25">
      <c r="A203" s="57"/>
      <c r="D203" s="122"/>
    </row>
    <row r="204" spans="1:4" s="1" customFormat="1" x14ac:dyDescent="0.25">
      <c r="A204" s="57"/>
      <c r="D204" s="122"/>
    </row>
    <row r="205" spans="1:4" s="1" customFormat="1" x14ac:dyDescent="0.25">
      <c r="A205" s="57"/>
      <c r="D205" s="122"/>
    </row>
    <row r="206" spans="1:4" s="1" customFormat="1" x14ac:dyDescent="0.25">
      <c r="A206" s="57"/>
      <c r="D206" s="122"/>
    </row>
    <row r="207" spans="1:4" s="1" customFormat="1" x14ac:dyDescent="0.25">
      <c r="A207" s="57"/>
      <c r="D207" s="122"/>
    </row>
    <row r="208" spans="1:4" s="1" customFormat="1" x14ac:dyDescent="0.25">
      <c r="A208" s="57"/>
      <c r="D208" s="122"/>
    </row>
    <row r="209" spans="1:4" s="1" customFormat="1" x14ac:dyDescent="0.25">
      <c r="A209" s="57"/>
      <c r="D209" s="122"/>
    </row>
    <row r="210" spans="1:4" s="1" customFormat="1" x14ac:dyDescent="0.25">
      <c r="A210" s="57"/>
      <c r="D210" s="122"/>
    </row>
    <row r="211" spans="1:4" s="1" customFormat="1" x14ac:dyDescent="0.25">
      <c r="A211" s="57"/>
      <c r="D211" s="122"/>
    </row>
    <row r="212" spans="1:4" s="1" customFormat="1" x14ac:dyDescent="0.25">
      <c r="A212" s="57"/>
      <c r="D212" s="122"/>
    </row>
    <row r="213" spans="1:4" s="1" customFormat="1" x14ac:dyDescent="0.25">
      <c r="A213" s="57"/>
      <c r="D213" s="122"/>
    </row>
    <row r="214" spans="1:4" s="1" customFormat="1" x14ac:dyDescent="0.25">
      <c r="A214" s="57"/>
      <c r="D214" s="122"/>
    </row>
    <row r="215" spans="1:4" s="1" customFormat="1" x14ac:dyDescent="0.25">
      <c r="A215" s="57"/>
      <c r="D215" s="122"/>
    </row>
    <row r="216" spans="1:4" s="1" customFormat="1" x14ac:dyDescent="0.25">
      <c r="A216" s="57"/>
      <c r="D216" s="122"/>
    </row>
    <row r="217" spans="1:4" s="1" customFormat="1" x14ac:dyDescent="0.25">
      <c r="A217" s="57"/>
      <c r="D217" s="122"/>
    </row>
    <row r="218" spans="1:4" s="1" customFormat="1" x14ac:dyDescent="0.25">
      <c r="A218" s="57"/>
      <c r="D218" s="122"/>
    </row>
    <row r="219" spans="1:4" s="1" customFormat="1" x14ac:dyDescent="0.25">
      <c r="A219" s="57"/>
      <c r="D219" s="122"/>
    </row>
    <row r="220" spans="1:4" s="1" customFormat="1" x14ac:dyDescent="0.25">
      <c r="A220" s="57"/>
      <c r="D220" s="122"/>
    </row>
    <row r="221" spans="1:4" s="1" customFormat="1" x14ac:dyDescent="0.25">
      <c r="A221" s="57"/>
      <c r="D221" s="122"/>
    </row>
    <row r="222" spans="1:4" s="1" customFormat="1" x14ac:dyDescent="0.25">
      <c r="A222" s="57"/>
      <c r="D222" s="122"/>
    </row>
    <row r="223" spans="1:4" s="1" customFormat="1" x14ac:dyDescent="0.25">
      <c r="A223" s="57"/>
      <c r="D223" s="122"/>
    </row>
    <row r="224" spans="1:4" s="1" customFormat="1" x14ac:dyDescent="0.25">
      <c r="A224" s="57"/>
      <c r="D224" s="122"/>
    </row>
    <row r="225" spans="1:4" s="1" customFormat="1" x14ac:dyDescent="0.25">
      <c r="A225" s="57"/>
      <c r="D225" s="122"/>
    </row>
    <row r="226" spans="1:4" s="1" customFormat="1" x14ac:dyDescent="0.25">
      <c r="A226" s="57"/>
      <c r="D226" s="122"/>
    </row>
    <row r="227" spans="1:4" s="1" customFormat="1" x14ac:dyDescent="0.25">
      <c r="A227" s="57"/>
      <c r="D227" s="122"/>
    </row>
    <row r="228" spans="1:4" s="1" customFormat="1" x14ac:dyDescent="0.25">
      <c r="A228" s="57"/>
      <c r="D228" s="122"/>
    </row>
    <row r="229" spans="1:4" s="1" customFormat="1" x14ac:dyDescent="0.25">
      <c r="A229" s="57"/>
      <c r="D229" s="122"/>
    </row>
    <row r="230" spans="1:4" s="1" customFormat="1" x14ac:dyDescent="0.25">
      <c r="A230" s="57"/>
      <c r="D230" s="122"/>
    </row>
    <row r="231" spans="1:4" s="1" customFormat="1" x14ac:dyDescent="0.25">
      <c r="A231" s="57"/>
      <c r="D231" s="122"/>
    </row>
    <row r="232" spans="1:4" s="1" customFormat="1" x14ac:dyDescent="0.25">
      <c r="A232" s="57"/>
      <c r="D232" s="122"/>
    </row>
    <row r="233" spans="1:4" s="1" customFormat="1" x14ac:dyDescent="0.25">
      <c r="A233" s="57"/>
      <c r="D233" s="122"/>
    </row>
    <row r="234" spans="1:4" s="1" customFormat="1" x14ac:dyDescent="0.25">
      <c r="A234" s="57"/>
      <c r="D234" s="122"/>
    </row>
    <row r="235" spans="1:4" s="1" customFormat="1" x14ac:dyDescent="0.25">
      <c r="A235" s="57"/>
      <c r="D235" s="122"/>
    </row>
    <row r="236" spans="1:4" s="1" customFormat="1" x14ac:dyDescent="0.25">
      <c r="A236" s="57"/>
      <c r="D236" s="122"/>
    </row>
    <row r="237" spans="1:4" s="1" customFormat="1" x14ac:dyDescent="0.25">
      <c r="A237" s="57"/>
      <c r="D237" s="122"/>
    </row>
    <row r="238" spans="1:4" s="1" customFormat="1" x14ac:dyDescent="0.25">
      <c r="A238" s="57"/>
      <c r="D238" s="122"/>
    </row>
    <row r="239" spans="1:4" s="1" customFormat="1" x14ac:dyDescent="0.25">
      <c r="A239" s="57"/>
      <c r="D239" s="122"/>
    </row>
    <row r="240" spans="1:4" s="1" customFormat="1" x14ac:dyDescent="0.25">
      <c r="A240" s="57"/>
      <c r="D240" s="122"/>
    </row>
    <row r="241" spans="1:4" s="1" customFormat="1" x14ac:dyDescent="0.25">
      <c r="A241" s="57"/>
      <c r="D241" s="122"/>
    </row>
    <row r="242" spans="1:4" s="1" customFormat="1" x14ac:dyDescent="0.25">
      <c r="A242" s="57"/>
      <c r="D242" s="122"/>
    </row>
    <row r="243" spans="1:4" s="1" customFormat="1" x14ac:dyDescent="0.25">
      <c r="A243" s="57"/>
      <c r="D243" s="122"/>
    </row>
    <row r="244" spans="1:4" s="1" customFormat="1" x14ac:dyDescent="0.25">
      <c r="A244" s="57"/>
      <c r="D244" s="122"/>
    </row>
    <row r="245" spans="1:4" s="1" customFormat="1" x14ac:dyDescent="0.25">
      <c r="A245" s="57"/>
      <c r="D245" s="122"/>
    </row>
    <row r="246" spans="1:4" s="1" customFormat="1" x14ac:dyDescent="0.25">
      <c r="A246" s="57"/>
      <c r="D246" s="122"/>
    </row>
    <row r="247" spans="1:4" s="1" customFormat="1" x14ac:dyDescent="0.25">
      <c r="A247" s="57"/>
      <c r="D247" s="122"/>
    </row>
    <row r="248" spans="1:4" s="1" customFormat="1" x14ac:dyDescent="0.25">
      <c r="A248" s="57"/>
      <c r="D248" s="122"/>
    </row>
    <row r="249" spans="1:4" s="1" customFormat="1" x14ac:dyDescent="0.25">
      <c r="A249" s="57"/>
      <c r="D249" s="122"/>
    </row>
    <row r="250" spans="1:4" s="1" customFormat="1" x14ac:dyDescent="0.25">
      <c r="A250" s="57"/>
      <c r="D250" s="122"/>
    </row>
    <row r="251" spans="1:4" s="1" customFormat="1" x14ac:dyDescent="0.25">
      <c r="A251" s="57"/>
      <c r="D251" s="122"/>
    </row>
    <row r="252" spans="1:4" s="1" customFormat="1" x14ac:dyDescent="0.25">
      <c r="A252" s="57"/>
      <c r="D252" s="122"/>
    </row>
    <row r="253" spans="1:4" s="1" customFormat="1" x14ac:dyDescent="0.25">
      <c r="A253" s="57"/>
      <c r="D253" s="122"/>
    </row>
    <row r="254" spans="1:4" s="1" customFormat="1" x14ac:dyDescent="0.25">
      <c r="A254" s="57"/>
      <c r="D254" s="122"/>
    </row>
    <row r="255" spans="1:4" s="1" customFormat="1" x14ac:dyDescent="0.25">
      <c r="A255" s="57"/>
      <c r="D255" s="122"/>
    </row>
    <row r="256" spans="1:4" s="1" customFormat="1" x14ac:dyDescent="0.25">
      <c r="A256" s="57"/>
      <c r="D256" s="122"/>
    </row>
    <row r="257" spans="1:4" s="1" customFormat="1" x14ac:dyDescent="0.25">
      <c r="A257" s="57"/>
      <c r="D257" s="122"/>
    </row>
    <row r="258" spans="1:4" s="1" customFormat="1" x14ac:dyDescent="0.25">
      <c r="A258" s="57"/>
      <c r="D258" s="122"/>
    </row>
    <row r="259" spans="1:4" s="1" customFormat="1" x14ac:dyDescent="0.25">
      <c r="A259" s="57"/>
      <c r="D259" s="122"/>
    </row>
    <row r="260" spans="1:4" s="1" customFormat="1" x14ac:dyDescent="0.25">
      <c r="A260" s="57"/>
      <c r="D260" s="122"/>
    </row>
    <row r="261" spans="1:4" s="1" customFormat="1" x14ac:dyDescent="0.25">
      <c r="A261" s="57"/>
      <c r="D261" s="122"/>
    </row>
    <row r="262" spans="1:4" s="1" customFormat="1" x14ac:dyDescent="0.25">
      <c r="A262" s="57"/>
      <c r="D262" s="122"/>
    </row>
    <row r="263" spans="1:4" s="1" customFormat="1" x14ac:dyDescent="0.25">
      <c r="A263" s="57"/>
      <c r="D263" s="122"/>
    </row>
    <row r="264" spans="1:4" s="1" customFormat="1" x14ac:dyDescent="0.25">
      <c r="A264" s="57"/>
      <c r="D264" s="122"/>
    </row>
    <row r="265" spans="1:4" s="1" customFormat="1" x14ac:dyDescent="0.25">
      <c r="A265" s="57"/>
      <c r="D265" s="122"/>
    </row>
    <row r="266" spans="1:4" s="1" customFormat="1" x14ac:dyDescent="0.25">
      <c r="A266" s="57"/>
      <c r="D266" s="122"/>
    </row>
    <row r="267" spans="1:4" s="1" customFormat="1" x14ac:dyDescent="0.25">
      <c r="A267" s="57"/>
      <c r="D267" s="122"/>
    </row>
    <row r="268" spans="1:4" s="1" customFormat="1" x14ac:dyDescent="0.25">
      <c r="A268" s="57"/>
      <c r="D268" s="122"/>
    </row>
    <row r="269" spans="1:4" s="1" customFormat="1" x14ac:dyDescent="0.25">
      <c r="A269" s="57"/>
      <c r="D269" s="122"/>
    </row>
    <row r="270" spans="1:4" s="1" customFormat="1" x14ac:dyDescent="0.25">
      <c r="A270" s="57"/>
      <c r="D270" s="122"/>
    </row>
    <row r="271" spans="1:4" s="1" customFormat="1" x14ac:dyDescent="0.25">
      <c r="A271" s="57"/>
      <c r="D271" s="122"/>
    </row>
    <row r="272" spans="1:4" s="1" customFormat="1" x14ac:dyDescent="0.25">
      <c r="A272" s="57"/>
      <c r="D272" s="122"/>
    </row>
    <row r="273" spans="1:4" s="1" customFormat="1" x14ac:dyDescent="0.25">
      <c r="A273" s="57"/>
      <c r="D273" s="122"/>
    </row>
    <row r="274" spans="1:4" s="1" customFormat="1" x14ac:dyDescent="0.25">
      <c r="A274" s="57"/>
      <c r="D274" s="122"/>
    </row>
    <row r="275" spans="1:4" s="1" customFormat="1" x14ac:dyDescent="0.25">
      <c r="A275" s="57"/>
      <c r="D275" s="122"/>
    </row>
    <row r="276" spans="1:4" s="1" customFormat="1" x14ac:dyDescent="0.25">
      <c r="A276" s="57"/>
      <c r="D276" s="122"/>
    </row>
    <row r="277" spans="1:4" s="1" customFormat="1" x14ac:dyDescent="0.25">
      <c r="A277" s="57"/>
      <c r="D277" s="122"/>
    </row>
    <row r="278" spans="1:4" s="1" customFormat="1" x14ac:dyDescent="0.25">
      <c r="A278" s="57"/>
      <c r="D278" s="122"/>
    </row>
    <row r="279" spans="1:4" s="1" customFormat="1" x14ac:dyDescent="0.25">
      <c r="A279" s="57"/>
      <c r="D279" s="122"/>
    </row>
    <row r="280" spans="1:4" s="1" customFormat="1" x14ac:dyDescent="0.25">
      <c r="A280" s="57"/>
      <c r="D280" s="122"/>
    </row>
    <row r="281" spans="1:4" s="1" customFormat="1" x14ac:dyDescent="0.25">
      <c r="A281" s="57"/>
      <c r="D281" s="122"/>
    </row>
    <row r="282" spans="1:4" s="1" customFormat="1" x14ac:dyDescent="0.25">
      <c r="A282" s="57"/>
      <c r="D282" s="122"/>
    </row>
    <row r="283" spans="1:4" s="1" customFormat="1" x14ac:dyDescent="0.25">
      <c r="A283" s="57"/>
      <c r="D283" s="122"/>
    </row>
    <row r="284" spans="1:4" s="1" customFormat="1" x14ac:dyDescent="0.25">
      <c r="A284" s="57"/>
      <c r="D284" s="122"/>
    </row>
    <row r="285" spans="1:4" s="1" customFormat="1" x14ac:dyDescent="0.25">
      <c r="A285" s="57"/>
      <c r="D285" s="122"/>
    </row>
    <row r="286" spans="1:4" s="1" customFormat="1" x14ac:dyDescent="0.25">
      <c r="A286" s="57"/>
      <c r="D286" s="122"/>
    </row>
    <row r="287" spans="1:4" s="1" customFormat="1" x14ac:dyDescent="0.25">
      <c r="A287" s="57"/>
      <c r="D287" s="122"/>
    </row>
    <row r="288" spans="1:4" s="1" customFormat="1" x14ac:dyDescent="0.25">
      <c r="A288" s="57"/>
      <c r="D288" s="122"/>
    </row>
  </sheetData>
  <mergeCells count="110">
    <mergeCell ref="A171:A175"/>
    <mergeCell ref="B171:B175"/>
    <mergeCell ref="C171:C175"/>
    <mergeCell ref="A146:A150"/>
    <mergeCell ref="B146:B150"/>
    <mergeCell ref="C146:C150"/>
    <mergeCell ref="A161:A165"/>
    <mergeCell ref="B161:B165"/>
    <mergeCell ref="C161:C165"/>
    <mergeCell ref="A166:A170"/>
    <mergeCell ref="B166:B170"/>
    <mergeCell ref="C166:C170"/>
    <mergeCell ref="A151:A155"/>
    <mergeCell ref="B151:B155"/>
    <mergeCell ref="C151:C155"/>
    <mergeCell ref="A156:A160"/>
    <mergeCell ref="B156:B160"/>
    <mergeCell ref="C156:C160"/>
    <mergeCell ref="A136:A140"/>
    <mergeCell ref="B136:B140"/>
    <mergeCell ref="C136:C140"/>
    <mergeCell ref="A141:A145"/>
    <mergeCell ref="B141:B145"/>
    <mergeCell ref="C141:C145"/>
    <mergeCell ref="A126:A130"/>
    <mergeCell ref="B126:B130"/>
    <mergeCell ref="C126:C130"/>
    <mergeCell ref="A131:A135"/>
    <mergeCell ref="B131:B135"/>
    <mergeCell ref="C131:C135"/>
    <mergeCell ref="A116:A120"/>
    <mergeCell ref="B116:B120"/>
    <mergeCell ref="C116:C120"/>
    <mergeCell ref="A121:A125"/>
    <mergeCell ref="B121:B125"/>
    <mergeCell ref="C121:C125"/>
    <mergeCell ref="A106:A110"/>
    <mergeCell ref="B106:B110"/>
    <mergeCell ref="C106:C110"/>
    <mergeCell ref="A111:A115"/>
    <mergeCell ref="B111:B115"/>
    <mergeCell ref="C111:C115"/>
    <mergeCell ref="A96:A100"/>
    <mergeCell ref="B96:B100"/>
    <mergeCell ref="C96:C100"/>
    <mergeCell ref="A101:A105"/>
    <mergeCell ref="B101:B105"/>
    <mergeCell ref="C101:C105"/>
    <mergeCell ref="A86:A90"/>
    <mergeCell ref="B86:B90"/>
    <mergeCell ref="C86:C90"/>
    <mergeCell ref="A91:A95"/>
    <mergeCell ref="B91:B95"/>
    <mergeCell ref="C91:C95"/>
    <mergeCell ref="A76:A80"/>
    <mergeCell ref="B76:B80"/>
    <mergeCell ref="C76:C80"/>
    <mergeCell ref="A81:A85"/>
    <mergeCell ref="B81:B85"/>
    <mergeCell ref="C81:C85"/>
    <mergeCell ref="A66:A70"/>
    <mergeCell ref="B66:B70"/>
    <mergeCell ref="C66:C70"/>
    <mergeCell ref="A71:A75"/>
    <mergeCell ref="B71:B75"/>
    <mergeCell ref="C71:C75"/>
    <mergeCell ref="A56:A60"/>
    <mergeCell ref="B56:B60"/>
    <mergeCell ref="C56:C60"/>
    <mergeCell ref="A61:A65"/>
    <mergeCell ref="B61:B65"/>
    <mergeCell ref="C61:C65"/>
    <mergeCell ref="A46:A50"/>
    <mergeCell ref="B46:B50"/>
    <mergeCell ref="C46:C50"/>
    <mergeCell ref="A51:A55"/>
    <mergeCell ref="B51:B55"/>
    <mergeCell ref="C51:C55"/>
    <mergeCell ref="A36:A40"/>
    <mergeCell ref="B36:B40"/>
    <mergeCell ref="C36:C40"/>
    <mergeCell ref="A41:A45"/>
    <mergeCell ref="B41:B45"/>
    <mergeCell ref="C41:C45"/>
    <mergeCell ref="A26:A30"/>
    <mergeCell ref="B26:B30"/>
    <mergeCell ref="C26:C30"/>
    <mergeCell ref="A31:A35"/>
    <mergeCell ref="B31:B35"/>
    <mergeCell ref="C31:C35"/>
    <mergeCell ref="A21:A25"/>
    <mergeCell ref="B21:B25"/>
    <mergeCell ref="C21:C25"/>
    <mergeCell ref="A6:A10"/>
    <mergeCell ref="B6:B10"/>
    <mergeCell ref="C6:C10"/>
    <mergeCell ref="A11:A15"/>
    <mergeCell ref="B11:B15"/>
    <mergeCell ref="C11:C15"/>
    <mergeCell ref="C1:H1"/>
    <mergeCell ref="B2:H2"/>
    <mergeCell ref="A3:A4"/>
    <mergeCell ref="B3:B4"/>
    <mergeCell ref="C3:C4"/>
    <mergeCell ref="D3:D4"/>
    <mergeCell ref="E3:E4"/>
    <mergeCell ref="F3:H3"/>
    <mergeCell ref="A16:A20"/>
    <mergeCell ref="B16:B20"/>
    <mergeCell ref="C16:C20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88"/>
  <sheetViews>
    <sheetView topLeftCell="C7" workbookViewId="0">
      <selection activeCell="F18" sqref="F18"/>
    </sheetView>
  </sheetViews>
  <sheetFormatPr defaultRowHeight="15" x14ac:dyDescent="0.25"/>
  <cols>
    <col min="1" max="1" width="9.140625" style="55"/>
    <col min="2" max="2" width="38.140625" customWidth="1"/>
    <col min="3" max="3" width="25.42578125" customWidth="1"/>
    <col min="4" max="4" width="29.42578125" style="123" customWidth="1"/>
    <col min="5" max="5" width="14.7109375" customWidth="1"/>
    <col min="6" max="6" width="15.28515625" customWidth="1"/>
    <col min="7" max="8" width="17.140625" customWidth="1"/>
  </cols>
  <sheetData>
    <row r="1" spans="1:12" s="286" customFormat="1" ht="18.75" customHeight="1" x14ac:dyDescent="0.25">
      <c r="A1" s="58"/>
      <c r="C1" s="449" t="s">
        <v>38</v>
      </c>
      <c r="D1" s="450"/>
      <c r="E1" s="450"/>
      <c r="F1" s="450"/>
      <c r="G1" s="450"/>
      <c r="H1" s="450"/>
    </row>
    <row r="2" spans="1:12" s="1" customFormat="1" ht="16.5" thickBot="1" x14ac:dyDescent="0.3">
      <c r="A2" s="57"/>
      <c r="B2" s="451" t="s">
        <v>23</v>
      </c>
      <c r="C2" s="451"/>
      <c r="D2" s="451"/>
      <c r="E2" s="451"/>
      <c r="F2" s="451"/>
      <c r="G2" s="451"/>
      <c r="H2" s="451"/>
    </row>
    <row r="3" spans="1:12" s="1" customFormat="1" ht="74.25" customHeight="1" thickBot="1" x14ac:dyDescent="0.3">
      <c r="A3" s="452" t="s">
        <v>0</v>
      </c>
      <c r="B3" s="518" t="s">
        <v>1</v>
      </c>
      <c r="C3" s="518" t="s">
        <v>2</v>
      </c>
      <c r="D3" s="518" t="s">
        <v>3</v>
      </c>
      <c r="E3" s="518" t="s">
        <v>4</v>
      </c>
      <c r="F3" s="613" t="s">
        <v>5</v>
      </c>
      <c r="G3" s="614"/>
      <c r="H3" s="615"/>
    </row>
    <row r="4" spans="1:12" s="1" customFormat="1" ht="15.75" thickBot="1" x14ac:dyDescent="0.3">
      <c r="A4" s="453"/>
      <c r="B4" s="519"/>
      <c r="C4" s="519"/>
      <c r="D4" s="519"/>
      <c r="E4" s="519"/>
      <c r="F4" s="287" t="s">
        <v>41</v>
      </c>
      <c r="G4" s="287" t="s">
        <v>33</v>
      </c>
      <c r="H4" s="287" t="s">
        <v>42</v>
      </c>
    </row>
    <row r="5" spans="1:12" s="1" customFormat="1" ht="15.75" thickBot="1" x14ac:dyDescent="0.3">
      <c r="A5" s="56" t="s">
        <v>90</v>
      </c>
      <c r="B5" s="288">
        <v>2</v>
      </c>
      <c r="C5" s="288">
        <v>3</v>
      </c>
      <c r="D5" s="121">
        <v>4</v>
      </c>
      <c r="E5" s="288">
        <v>5</v>
      </c>
      <c r="F5" s="288">
        <v>6</v>
      </c>
      <c r="G5" s="288">
        <v>7</v>
      </c>
      <c r="H5" s="288">
        <v>8</v>
      </c>
    </row>
    <row r="6" spans="1:12" s="1" customFormat="1" ht="16.5" customHeight="1" x14ac:dyDescent="0.25">
      <c r="A6" s="461"/>
      <c r="B6" s="464" t="s">
        <v>6</v>
      </c>
      <c r="C6" s="467" t="s">
        <v>25</v>
      </c>
      <c r="D6" s="251" t="s">
        <v>7</v>
      </c>
      <c r="E6" s="5">
        <f t="shared" ref="E6:E46" si="0">F6+G6+H6</f>
        <v>577064.65194000001</v>
      </c>
      <c r="F6" s="6">
        <f>F7+F8+F9+F10</f>
        <v>203255.44649999999</v>
      </c>
      <c r="G6" s="6">
        <f>G7+G8+G9+G10</f>
        <v>181527.00544000004</v>
      </c>
      <c r="H6" s="7">
        <f>H7+H8+H9+H10</f>
        <v>192282.2</v>
      </c>
      <c r="I6" s="61"/>
      <c r="J6" s="61"/>
      <c r="K6" s="61"/>
      <c r="L6" s="61"/>
    </row>
    <row r="7" spans="1:12" s="1" customFormat="1" x14ac:dyDescent="0.25">
      <c r="A7" s="462"/>
      <c r="B7" s="465"/>
      <c r="C7" s="468"/>
      <c r="D7" s="289" t="s">
        <v>86</v>
      </c>
      <c r="E7" s="8">
        <f t="shared" si="0"/>
        <v>98286.399999999994</v>
      </c>
      <c r="F7" s="8">
        <f>F12+F152+F47</f>
        <v>38282.400000000001</v>
      </c>
      <c r="G7" s="8">
        <f>G12+G152+G47</f>
        <v>29217.399999999998</v>
      </c>
      <c r="H7" s="65">
        <f>H12+H152+H47</f>
        <v>30786.6</v>
      </c>
    </row>
    <row r="8" spans="1:12" s="1" customFormat="1" x14ac:dyDescent="0.25">
      <c r="A8" s="462"/>
      <c r="B8" s="465"/>
      <c r="C8" s="468"/>
      <c r="D8" s="289" t="s">
        <v>87</v>
      </c>
      <c r="E8" s="8">
        <f t="shared" si="0"/>
        <v>413568.62368000002</v>
      </c>
      <c r="F8" s="8">
        <f t="shared" ref="F8:H10" si="1">F13+F48+F153</f>
        <v>143585.99395999999</v>
      </c>
      <c r="G8" s="8">
        <f t="shared" si="1"/>
        <v>133347.91733000003</v>
      </c>
      <c r="H8" s="65">
        <f t="shared" si="1"/>
        <v>136634.71239</v>
      </c>
    </row>
    <row r="9" spans="1:12" s="1" customFormat="1" x14ac:dyDescent="0.25">
      <c r="A9" s="462"/>
      <c r="B9" s="465"/>
      <c r="C9" s="468"/>
      <c r="D9" s="289" t="s">
        <v>88</v>
      </c>
      <c r="E9" s="8">
        <f t="shared" si="0"/>
        <v>58298.528259999999</v>
      </c>
      <c r="F9" s="8">
        <f t="shared" si="1"/>
        <v>19083.35254</v>
      </c>
      <c r="G9" s="8">
        <f t="shared" si="1"/>
        <v>16657.988109999998</v>
      </c>
      <c r="H9" s="65">
        <f t="shared" si="1"/>
        <v>22557.187610000001</v>
      </c>
    </row>
    <row r="10" spans="1:12" s="1" customFormat="1" ht="14.25" customHeight="1" thickBot="1" x14ac:dyDescent="0.3">
      <c r="A10" s="463"/>
      <c r="B10" s="466"/>
      <c r="C10" s="469"/>
      <c r="D10" s="290" t="s">
        <v>89</v>
      </c>
      <c r="E10" s="68">
        <f t="shared" si="0"/>
        <v>6911.1</v>
      </c>
      <c r="F10" s="9">
        <f t="shared" si="1"/>
        <v>2303.7000000000003</v>
      </c>
      <c r="G10" s="9">
        <f t="shared" si="1"/>
        <v>2303.7000000000003</v>
      </c>
      <c r="H10" s="69">
        <f t="shared" si="1"/>
        <v>2303.7000000000003</v>
      </c>
    </row>
    <row r="11" spans="1:12" s="1" customFormat="1" ht="15" customHeight="1" x14ac:dyDescent="0.25">
      <c r="A11" s="470" t="s">
        <v>12</v>
      </c>
      <c r="B11" s="467" t="s">
        <v>13</v>
      </c>
      <c r="C11" s="467" t="s">
        <v>26</v>
      </c>
      <c r="D11" s="251" t="s">
        <v>7</v>
      </c>
      <c r="E11" s="5">
        <f>F11+G11+H11</f>
        <v>86522.299999999988</v>
      </c>
      <c r="F11" s="6">
        <f>F12+F13+F14+F15</f>
        <v>33148.5</v>
      </c>
      <c r="G11" s="6">
        <f>G12+G13+G14+G15</f>
        <v>26907.699999999997</v>
      </c>
      <c r="H11" s="7">
        <f>H12+H13+H14+H15</f>
        <v>26466.1</v>
      </c>
    </row>
    <row r="12" spans="1:12" s="1" customFormat="1" ht="17.25" customHeight="1" x14ac:dyDescent="0.25">
      <c r="A12" s="471"/>
      <c r="B12" s="468"/>
      <c r="C12" s="468"/>
      <c r="D12" s="289" t="s">
        <v>86</v>
      </c>
      <c r="E12" s="8">
        <f>E17+E22+E27+E32+E37+E42</f>
        <v>27076.899999999998</v>
      </c>
      <c r="F12" s="8">
        <f t="shared" ref="E12:H13" si="2">F17+F22+F27+F32+F37+F42</f>
        <v>10842.9</v>
      </c>
      <c r="G12" s="8">
        <f t="shared" si="2"/>
        <v>8337.7999999999993</v>
      </c>
      <c r="H12" s="65">
        <f t="shared" si="2"/>
        <v>7896.2</v>
      </c>
    </row>
    <row r="13" spans="1:12" s="1" customFormat="1" ht="17.25" customHeight="1" x14ac:dyDescent="0.25">
      <c r="A13" s="471"/>
      <c r="B13" s="468"/>
      <c r="C13" s="468"/>
      <c r="D13" s="289" t="s">
        <v>87</v>
      </c>
      <c r="E13" s="8">
        <f t="shared" si="2"/>
        <v>53191</v>
      </c>
      <c r="F13" s="8">
        <f t="shared" si="2"/>
        <v>20220.8</v>
      </c>
      <c r="G13" s="8">
        <f t="shared" si="2"/>
        <v>16485.099999999999</v>
      </c>
      <c r="H13" s="65">
        <f t="shared" si="2"/>
        <v>16485.099999999999</v>
      </c>
    </row>
    <row r="14" spans="1:12" s="1" customFormat="1" ht="15" customHeight="1" x14ac:dyDescent="0.25">
      <c r="A14" s="471"/>
      <c r="B14" s="468"/>
      <c r="C14" s="468"/>
      <c r="D14" s="289" t="s">
        <v>88</v>
      </c>
      <c r="E14" s="8">
        <f>F14+G14+H14</f>
        <v>0</v>
      </c>
      <c r="F14" s="8">
        <f>F24+F29+F34+F39</f>
        <v>0</v>
      </c>
      <c r="G14" s="8">
        <f>G24+G29+G34+G39</f>
        <v>0</v>
      </c>
      <c r="H14" s="65">
        <f>H24+H29+H34+H39</f>
        <v>0</v>
      </c>
    </row>
    <row r="15" spans="1:12" s="1" customFormat="1" ht="26.25" customHeight="1" thickBot="1" x14ac:dyDescent="0.3">
      <c r="A15" s="472"/>
      <c r="B15" s="469"/>
      <c r="C15" s="469"/>
      <c r="D15" s="290" t="s">
        <v>89</v>
      </c>
      <c r="E15" s="70">
        <f>F15+G15+H15</f>
        <v>6254.4000000000005</v>
      </c>
      <c r="F15" s="10">
        <f>F20+F25+F30+F35+F40</f>
        <v>2084.8000000000002</v>
      </c>
      <c r="G15" s="10">
        <f>G20+G25+G30+G35+G40</f>
        <v>2084.8000000000002</v>
      </c>
      <c r="H15" s="291">
        <f>H20+H25+H30+H35+H40</f>
        <v>2084.8000000000002</v>
      </c>
    </row>
    <row r="16" spans="1:12" s="1" customFormat="1" ht="16.5" customHeight="1" x14ac:dyDescent="0.25">
      <c r="A16" s="473" t="s">
        <v>18</v>
      </c>
      <c r="B16" s="476" t="s">
        <v>56</v>
      </c>
      <c r="C16" s="479" t="s">
        <v>25</v>
      </c>
      <c r="D16" s="292" t="s">
        <v>7</v>
      </c>
      <c r="E16" s="6">
        <f t="shared" si="0"/>
        <v>47995.3</v>
      </c>
      <c r="F16" s="6">
        <f>F17+F18+F19+F20</f>
        <v>16015.5</v>
      </c>
      <c r="G16" s="6">
        <f>G17+G18+G19+G20</f>
        <v>15989.9</v>
      </c>
      <c r="H16" s="7">
        <f>H17+H18+H19+H20</f>
        <v>15989.9</v>
      </c>
    </row>
    <row r="17" spans="1:8" s="1" customFormat="1" ht="15.75" customHeight="1" x14ac:dyDescent="0.25">
      <c r="A17" s="474"/>
      <c r="B17" s="477"/>
      <c r="C17" s="480"/>
      <c r="D17" s="293" t="s">
        <v>86</v>
      </c>
      <c r="E17" s="8">
        <f t="shared" si="0"/>
        <v>0</v>
      </c>
      <c r="F17" s="13">
        <v>0</v>
      </c>
      <c r="G17" s="13">
        <v>0</v>
      </c>
      <c r="H17" s="14">
        <v>0</v>
      </c>
    </row>
    <row r="18" spans="1:8" s="1" customFormat="1" ht="13.5" customHeight="1" x14ac:dyDescent="0.25">
      <c r="A18" s="474"/>
      <c r="B18" s="477"/>
      <c r="C18" s="480"/>
      <c r="D18" s="293" t="s">
        <v>87</v>
      </c>
      <c r="E18" s="8">
        <f t="shared" si="0"/>
        <v>47995.3</v>
      </c>
      <c r="F18" s="13">
        <f>15989.9+25.6</f>
        <v>16015.5</v>
      </c>
      <c r="G18" s="13">
        <v>15989.9</v>
      </c>
      <c r="H18" s="14">
        <v>15989.9</v>
      </c>
    </row>
    <row r="19" spans="1:8" s="1" customFormat="1" x14ac:dyDescent="0.25">
      <c r="A19" s="474"/>
      <c r="B19" s="477"/>
      <c r="C19" s="480"/>
      <c r="D19" s="293" t="s">
        <v>88</v>
      </c>
      <c r="E19" s="8">
        <f t="shared" si="0"/>
        <v>0</v>
      </c>
      <c r="F19" s="13">
        <v>0</v>
      </c>
      <c r="G19" s="13">
        <v>0</v>
      </c>
      <c r="H19" s="14">
        <v>0</v>
      </c>
    </row>
    <row r="20" spans="1:8" s="1" customFormat="1" ht="15.75" thickBot="1" x14ac:dyDescent="0.3">
      <c r="A20" s="475"/>
      <c r="B20" s="478"/>
      <c r="C20" s="481"/>
      <c r="D20" s="294" t="s">
        <v>89</v>
      </c>
      <c r="E20" s="9">
        <f t="shared" si="0"/>
        <v>0</v>
      </c>
      <c r="F20" s="16">
        <v>0</v>
      </c>
      <c r="G20" s="16">
        <v>0</v>
      </c>
      <c r="H20" s="17">
        <v>0</v>
      </c>
    </row>
    <row r="21" spans="1:8" s="1" customFormat="1" ht="16.5" customHeight="1" x14ac:dyDescent="0.25">
      <c r="A21" s="473" t="s">
        <v>21</v>
      </c>
      <c r="B21" s="476" t="s">
        <v>57</v>
      </c>
      <c r="C21" s="479" t="s">
        <v>26</v>
      </c>
      <c r="D21" s="292" t="s">
        <v>7</v>
      </c>
      <c r="E21" s="6">
        <f t="shared" si="0"/>
        <v>1485.6</v>
      </c>
      <c r="F21" s="6">
        <f>F22+F23+F24+F25</f>
        <v>495.2</v>
      </c>
      <c r="G21" s="6">
        <f>G22+G23+G24+G25</f>
        <v>495.2</v>
      </c>
      <c r="H21" s="7">
        <f>H22+H23+H24+H25</f>
        <v>495.2</v>
      </c>
    </row>
    <row r="22" spans="1:8" s="1" customFormat="1" ht="13.5" customHeight="1" x14ac:dyDescent="0.25">
      <c r="A22" s="474"/>
      <c r="B22" s="477"/>
      <c r="C22" s="480"/>
      <c r="D22" s="293" t="s">
        <v>86</v>
      </c>
      <c r="E22" s="8">
        <f t="shared" si="0"/>
        <v>0</v>
      </c>
      <c r="F22" s="13">
        <v>0</v>
      </c>
      <c r="G22" s="13">
        <v>0</v>
      </c>
      <c r="H22" s="14">
        <v>0</v>
      </c>
    </row>
    <row r="23" spans="1:8" s="1" customFormat="1" x14ac:dyDescent="0.25">
      <c r="A23" s="474"/>
      <c r="B23" s="477"/>
      <c r="C23" s="480"/>
      <c r="D23" s="293" t="s">
        <v>87</v>
      </c>
      <c r="E23" s="8">
        <f t="shared" si="0"/>
        <v>1485.6</v>
      </c>
      <c r="F23" s="13">
        <v>495.2</v>
      </c>
      <c r="G23" s="13">
        <v>495.2</v>
      </c>
      <c r="H23" s="14">
        <v>495.2</v>
      </c>
    </row>
    <row r="24" spans="1:8" s="1" customFormat="1" x14ac:dyDescent="0.25">
      <c r="A24" s="474"/>
      <c r="B24" s="477"/>
      <c r="C24" s="480"/>
      <c r="D24" s="293" t="s">
        <v>88</v>
      </c>
      <c r="E24" s="8">
        <f t="shared" si="0"/>
        <v>0</v>
      </c>
      <c r="F24" s="13">
        <v>0</v>
      </c>
      <c r="G24" s="13">
        <v>0</v>
      </c>
      <c r="H24" s="14">
        <v>0</v>
      </c>
    </row>
    <row r="25" spans="1:8" s="1" customFormat="1" ht="15.75" thickBot="1" x14ac:dyDescent="0.3">
      <c r="A25" s="475"/>
      <c r="B25" s="478"/>
      <c r="C25" s="481"/>
      <c r="D25" s="294" t="s">
        <v>89</v>
      </c>
      <c r="E25" s="9">
        <f t="shared" si="0"/>
        <v>0</v>
      </c>
      <c r="F25" s="16">
        <v>0</v>
      </c>
      <c r="G25" s="16">
        <v>0</v>
      </c>
      <c r="H25" s="17">
        <v>0</v>
      </c>
    </row>
    <row r="26" spans="1:8" s="1" customFormat="1" ht="17.25" customHeight="1" x14ac:dyDescent="0.25">
      <c r="A26" s="473" t="s">
        <v>22</v>
      </c>
      <c r="B26" s="476" t="s">
        <v>58</v>
      </c>
      <c r="C26" s="479" t="s">
        <v>26</v>
      </c>
      <c r="D26" s="292" t="s">
        <v>7</v>
      </c>
      <c r="E26" s="5">
        <f>F26+G26+H26</f>
        <v>26885.5</v>
      </c>
      <c r="F26" s="6">
        <f>F27+F28+F29+F30</f>
        <v>10651.5</v>
      </c>
      <c r="G26" s="6">
        <f>G27+G28+G29+G30</f>
        <v>8337.7999999999993</v>
      </c>
      <c r="H26" s="7">
        <f>H27+H28+H29+H30</f>
        <v>7896.2</v>
      </c>
    </row>
    <row r="27" spans="1:8" s="1" customFormat="1" ht="12.75" customHeight="1" x14ac:dyDescent="0.25">
      <c r="A27" s="474"/>
      <c r="B27" s="477"/>
      <c r="C27" s="480"/>
      <c r="D27" s="293" t="s">
        <v>86</v>
      </c>
      <c r="E27" s="8">
        <f>F27+G27+H27</f>
        <v>26885.5</v>
      </c>
      <c r="F27" s="13">
        <f>10731.6-80.1</f>
        <v>10651.5</v>
      </c>
      <c r="G27" s="13">
        <v>8337.7999999999993</v>
      </c>
      <c r="H27" s="14">
        <v>7896.2</v>
      </c>
    </row>
    <row r="28" spans="1:8" s="1" customFormat="1" ht="14.25" customHeight="1" x14ac:dyDescent="0.25">
      <c r="A28" s="474"/>
      <c r="B28" s="477"/>
      <c r="C28" s="480"/>
      <c r="D28" s="293" t="s">
        <v>87</v>
      </c>
      <c r="E28" s="8">
        <f>F28+G28+H28</f>
        <v>0</v>
      </c>
      <c r="F28" s="13">
        <v>0</v>
      </c>
      <c r="G28" s="13">
        <v>0</v>
      </c>
      <c r="H28" s="14">
        <v>0</v>
      </c>
    </row>
    <row r="29" spans="1:8" s="1" customFormat="1" ht="15" customHeight="1" x14ac:dyDescent="0.25">
      <c r="A29" s="474"/>
      <c r="B29" s="477"/>
      <c r="C29" s="480"/>
      <c r="D29" s="293" t="s">
        <v>88</v>
      </c>
      <c r="E29" s="8">
        <f>F29+G29+H29</f>
        <v>0</v>
      </c>
      <c r="F29" s="13">
        <v>0</v>
      </c>
      <c r="G29" s="13">
        <v>0</v>
      </c>
      <c r="H29" s="14">
        <v>0</v>
      </c>
    </row>
    <row r="30" spans="1:8" s="1" customFormat="1" ht="15.75" customHeight="1" thickBot="1" x14ac:dyDescent="0.3">
      <c r="A30" s="475"/>
      <c r="B30" s="478"/>
      <c r="C30" s="481"/>
      <c r="D30" s="294" t="s">
        <v>89</v>
      </c>
      <c r="E30" s="10">
        <f>F30+G30+H30</f>
        <v>0</v>
      </c>
      <c r="F30" s="16">
        <v>0</v>
      </c>
      <c r="G30" s="16">
        <v>0</v>
      </c>
      <c r="H30" s="17">
        <v>0</v>
      </c>
    </row>
    <row r="31" spans="1:8" s="1" customFormat="1" ht="14.25" customHeight="1" x14ac:dyDescent="0.25">
      <c r="A31" s="473" t="s">
        <v>19</v>
      </c>
      <c r="B31" s="482" t="s">
        <v>60</v>
      </c>
      <c r="C31" s="479" t="s">
        <v>26</v>
      </c>
      <c r="D31" s="292" t="s">
        <v>7</v>
      </c>
      <c r="E31" s="6">
        <f t="shared" si="0"/>
        <v>6254.4000000000005</v>
      </c>
      <c r="F31" s="6">
        <f>F32+F33+F34+F35</f>
        <v>2084.8000000000002</v>
      </c>
      <c r="G31" s="6">
        <f>G32+G33+G34+G35</f>
        <v>2084.8000000000002</v>
      </c>
      <c r="H31" s="7">
        <f>H32+H33+H34+H35</f>
        <v>2084.8000000000002</v>
      </c>
    </row>
    <row r="32" spans="1:8" s="1" customFormat="1" ht="16.5" customHeight="1" x14ac:dyDescent="0.25">
      <c r="A32" s="474"/>
      <c r="B32" s="483"/>
      <c r="C32" s="480"/>
      <c r="D32" s="293" t="s">
        <v>86</v>
      </c>
      <c r="E32" s="8">
        <f t="shared" si="0"/>
        <v>0</v>
      </c>
      <c r="F32" s="13">
        <v>0</v>
      </c>
      <c r="G32" s="13">
        <v>0</v>
      </c>
      <c r="H32" s="14">
        <v>0</v>
      </c>
    </row>
    <row r="33" spans="1:8" s="1" customFormat="1" x14ac:dyDescent="0.25">
      <c r="A33" s="474"/>
      <c r="B33" s="483"/>
      <c r="C33" s="480"/>
      <c r="D33" s="293" t="s">
        <v>87</v>
      </c>
      <c r="E33" s="8">
        <f t="shared" si="0"/>
        <v>0</v>
      </c>
      <c r="F33" s="13">
        <v>0</v>
      </c>
      <c r="G33" s="13">
        <v>0</v>
      </c>
      <c r="H33" s="14">
        <v>0</v>
      </c>
    </row>
    <row r="34" spans="1:8" s="1" customFormat="1" x14ac:dyDescent="0.25">
      <c r="A34" s="474"/>
      <c r="B34" s="483"/>
      <c r="C34" s="480"/>
      <c r="D34" s="293" t="s">
        <v>88</v>
      </c>
      <c r="E34" s="8">
        <f t="shared" si="0"/>
        <v>0</v>
      </c>
      <c r="F34" s="13">
        <v>0</v>
      </c>
      <c r="G34" s="13">
        <v>0</v>
      </c>
      <c r="H34" s="14">
        <v>0</v>
      </c>
    </row>
    <row r="35" spans="1:8" s="1" customFormat="1" ht="15.75" thickBot="1" x14ac:dyDescent="0.3">
      <c r="A35" s="475"/>
      <c r="B35" s="484"/>
      <c r="C35" s="481"/>
      <c r="D35" s="294" t="s">
        <v>89</v>
      </c>
      <c r="E35" s="21">
        <f t="shared" si="0"/>
        <v>6254.4000000000005</v>
      </c>
      <c r="F35" s="22">
        <v>2084.8000000000002</v>
      </c>
      <c r="G35" s="22">
        <v>2084.8000000000002</v>
      </c>
      <c r="H35" s="23">
        <v>2084.8000000000002</v>
      </c>
    </row>
    <row r="36" spans="1:8" s="1" customFormat="1" ht="16.5" customHeight="1" x14ac:dyDescent="0.25">
      <c r="A36" s="473" t="s">
        <v>43</v>
      </c>
      <c r="B36" s="482" t="s">
        <v>59</v>
      </c>
      <c r="C36" s="479" t="s">
        <v>26</v>
      </c>
      <c r="D36" s="292" t="s">
        <v>7</v>
      </c>
      <c r="E36" s="6">
        <f>F36+G36+H36</f>
        <v>3711.3</v>
      </c>
      <c r="F36" s="6">
        <f>F37+F38+F39+F40</f>
        <v>3711.3</v>
      </c>
      <c r="G36" s="6">
        <f>G37+G38+G39+G40</f>
        <v>0</v>
      </c>
      <c r="H36" s="7">
        <f>H37+H38+H39+H40</f>
        <v>0</v>
      </c>
    </row>
    <row r="37" spans="1:8" s="1" customFormat="1" ht="15.75" customHeight="1" x14ac:dyDescent="0.25">
      <c r="A37" s="474"/>
      <c r="B37" s="483"/>
      <c r="C37" s="480"/>
      <c r="D37" s="293" t="s">
        <v>86</v>
      </c>
      <c r="E37" s="8">
        <f>F37+G37+H37</f>
        <v>111.3</v>
      </c>
      <c r="F37" s="13">
        <f>31+80.3</f>
        <v>111.3</v>
      </c>
      <c r="G37" s="13">
        <v>0</v>
      </c>
      <c r="H37" s="14">
        <v>0</v>
      </c>
    </row>
    <row r="38" spans="1:8" s="1" customFormat="1" x14ac:dyDescent="0.25">
      <c r="A38" s="474"/>
      <c r="B38" s="483"/>
      <c r="C38" s="480"/>
      <c r="D38" s="293" t="s">
        <v>87</v>
      </c>
      <c r="E38" s="8">
        <f>F38+G38+H38</f>
        <v>3600</v>
      </c>
      <c r="F38" s="13">
        <f>1000+2600</f>
        <v>3600</v>
      </c>
      <c r="G38" s="13">
        <v>0</v>
      </c>
      <c r="H38" s="14">
        <v>0</v>
      </c>
    </row>
    <row r="39" spans="1:8" s="1" customFormat="1" x14ac:dyDescent="0.25">
      <c r="A39" s="474"/>
      <c r="B39" s="483"/>
      <c r="C39" s="480"/>
      <c r="D39" s="293" t="s">
        <v>88</v>
      </c>
      <c r="E39" s="8">
        <f>F39+G39+H39</f>
        <v>0</v>
      </c>
      <c r="F39" s="13">
        <v>0</v>
      </c>
      <c r="G39" s="13">
        <v>0</v>
      </c>
      <c r="H39" s="14">
        <v>0</v>
      </c>
    </row>
    <row r="40" spans="1:8" s="1" customFormat="1" ht="15.75" thickBot="1" x14ac:dyDescent="0.3">
      <c r="A40" s="616"/>
      <c r="B40" s="611"/>
      <c r="C40" s="612"/>
      <c r="D40" s="294" t="s">
        <v>89</v>
      </c>
      <c r="E40" s="21">
        <f>F40+G40+H40</f>
        <v>0</v>
      </c>
      <c r="F40" s="22">
        <v>0</v>
      </c>
      <c r="G40" s="22">
        <v>0</v>
      </c>
      <c r="H40" s="23">
        <v>0</v>
      </c>
    </row>
    <row r="41" spans="1:8" s="1" customFormat="1" ht="16.5" customHeight="1" x14ac:dyDescent="0.25">
      <c r="A41" s="503" t="s">
        <v>77</v>
      </c>
      <c r="B41" s="506" t="s">
        <v>76</v>
      </c>
      <c r="C41" s="509" t="s">
        <v>30</v>
      </c>
      <c r="D41" s="292" t="s">
        <v>7</v>
      </c>
      <c r="E41" s="295">
        <f>G41+H41+F41</f>
        <v>190.2</v>
      </c>
      <c r="F41" s="295">
        <f>F42+F43+F44+F45</f>
        <v>190.2</v>
      </c>
      <c r="G41" s="295">
        <f>G42+G43+G44+G45</f>
        <v>0</v>
      </c>
      <c r="H41" s="296">
        <f>H42+H43+H44+H45</f>
        <v>0</v>
      </c>
    </row>
    <row r="42" spans="1:8" s="1" customFormat="1" ht="16.5" customHeight="1" x14ac:dyDescent="0.25">
      <c r="A42" s="504"/>
      <c r="B42" s="507"/>
      <c r="C42" s="510"/>
      <c r="D42" s="293" t="s">
        <v>86</v>
      </c>
      <c r="E42" s="297">
        <f>G42+H42+F42</f>
        <v>80.099999999999994</v>
      </c>
      <c r="F42" s="298">
        <v>80.099999999999994</v>
      </c>
      <c r="G42" s="298">
        <v>0</v>
      </c>
      <c r="H42" s="299">
        <v>0</v>
      </c>
    </row>
    <row r="43" spans="1:8" s="1" customFormat="1" ht="15.75" customHeight="1" x14ac:dyDescent="0.25">
      <c r="A43" s="504"/>
      <c r="B43" s="507"/>
      <c r="C43" s="510"/>
      <c r="D43" s="293" t="s">
        <v>87</v>
      </c>
      <c r="E43" s="297">
        <f>G43+H43+F43</f>
        <v>110.1</v>
      </c>
      <c r="F43" s="298">
        <f>80.1+30</f>
        <v>110.1</v>
      </c>
      <c r="G43" s="298">
        <v>0</v>
      </c>
      <c r="H43" s="299">
        <v>0</v>
      </c>
    </row>
    <row r="44" spans="1:8" s="1" customFormat="1" ht="16.5" customHeight="1" x14ac:dyDescent="0.25">
      <c r="A44" s="504"/>
      <c r="B44" s="507"/>
      <c r="C44" s="510"/>
      <c r="D44" s="293" t="s">
        <v>88</v>
      </c>
      <c r="E44" s="297">
        <f>G44+H44+F44</f>
        <v>0</v>
      </c>
      <c r="F44" s="298">
        <v>0</v>
      </c>
      <c r="G44" s="298">
        <v>0</v>
      </c>
      <c r="H44" s="299">
        <v>0</v>
      </c>
    </row>
    <row r="45" spans="1:8" s="1" customFormat="1" ht="15.75" customHeight="1" thickBot="1" x14ac:dyDescent="0.3">
      <c r="A45" s="505"/>
      <c r="B45" s="508"/>
      <c r="C45" s="511"/>
      <c r="D45" s="294" t="s">
        <v>89</v>
      </c>
      <c r="E45" s="300">
        <f>G45+H45+F45</f>
        <v>0</v>
      </c>
      <c r="F45" s="301">
        <v>0</v>
      </c>
      <c r="G45" s="301">
        <v>0</v>
      </c>
      <c r="H45" s="302">
        <v>0</v>
      </c>
    </row>
    <row r="46" spans="1:8" s="1" customFormat="1" ht="17.25" customHeight="1" x14ac:dyDescent="0.25">
      <c r="A46" s="470" t="s">
        <v>14</v>
      </c>
      <c r="B46" s="485" t="s">
        <v>15</v>
      </c>
      <c r="C46" s="467" t="s">
        <v>27</v>
      </c>
      <c r="D46" s="251" t="s">
        <v>7</v>
      </c>
      <c r="E46" s="5">
        <f t="shared" si="0"/>
        <v>471963.15194000001</v>
      </c>
      <c r="F46" s="6">
        <f>F47+F48+F49+F50</f>
        <v>162519.34649999999</v>
      </c>
      <c r="G46" s="6">
        <f>G47+G48+G49+G50</f>
        <v>149415.90544000003</v>
      </c>
      <c r="H46" s="7">
        <f>H47+H48+H49+H50</f>
        <v>160027.9</v>
      </c>
    </row>
    <row r="47" spans="1:8" s="1" customFormat="1" ht="17.25" customHeight="1" x14ac:dyDescent="0.25">
      <c r="A47" s="471"/>
      <c r="B47" s="486"/>
      <c r="C47" s="468"/>
      <c r="D47" s="289" t="s">
        <v>86</v>
      </c>
      <c r="E47" s="8">
        <f>E52+E57+E62+E67+E72+E77+E82+E87+E92+E97+E102+E107+E112+E117+E122+E127+E132+E137+E147</f>
        <v>54338.9</v>
      </c>
      <c r="F47" s="8">
        <f>F52+F57+F62+F67+F72+F77+F82+F87+F92+F97+F102+F107+F112+F117+F122+F127+F132+F137+F147</f>
        <v>21560.5</v>
      </c>
      <c r="G47" s="8">
        <f>G52+G57+G62+G67+G72+G77+G82+G87+G92+G97+G102+G107+G112+G117+G122+G127+G132+G137+G147</f>
        <v>15676.199999999999</v>
      </c>
      <c r="H47" s="65">
        <f>H52+H57+H62+H67+H72+H77+H82+H87+H92+H97+H102+H107+H112+H117+H122+H127+H132+H137+H147</f>
        <v>17102.2</v>
      </c>
    </row>
    <row r="48" spans="1:8" s="1" customFormat="1" ht="16.5" customHeight="1" x14ac:dyDescent="0.25">
      <c r="A48" s="471"/>
      <c r="B48" s="486"/>
      <c r="C48" s="468"/>
      <c r="D48" s="289" t="s">
        <v>87</v>
      </c>
      <c r="E48" s="8">
        <f>E53+E58+E63+E68+E73+E78+E83+E88+E93+E98+E103+E108+E113+E118+E123+E128+E133+E138+E143+E148</f>
        <v>358669.02368000004</v>
      </c>
      <c r="F48" s="8">
        <f>F53+F58+F63+F68+F73+F78+F83+F88+F93+F98+F103+F108+F113+F118+F123+F128+F133+F138+F143+F148</f>
        <v>121656.59396</v>
      </c>
      <c r="G48" s="8">
        <f>G53+G58+G63+G68+G73+G78+G83+G88+G93+G98+G103+G108+G113+G118+G123+G128+G133+G138+G143+G148</f>
        <v>116862.81733000002</v>
      </c>
      <c r="H48" s="65">
        <f>H53+H58+H63+H68+H73+H78+H83+H88+H93+H98+H103+H108+H113+H118+H123+H128+H133+H138+H143+H148</f>
        <v>120149.61239000001</v>
      </c>
    </row>
    <row r="49" spans="1:8" s="1" customFormat="1" ht="17.25" customHeight="1" x14ac:dyDescent="0.25">
      <c r="A49" s="471"/>
      <c r="B49" s="486"/>
      <c r="C49" s="468"/>
      <c r="D49" s="289" t="s">
        <v>88</v>
      </c>
      <c r="E49" s="8">
        <f>E54+E59+E64+E69+E74+E79+E84+E89+E94+E99+E104+E109+E114+E119+E124+E129+E134+E144+E149</f>
        <v>58298.528260000006</v>
      </c>
      <c r="F49" s="8">
        <f>F54+F59+F64+F69+F74+F79+F84+F89+F94+F99+F104+F109+F114+F119+F124+F129+F134+F144+F149</f>
        <v>19083.35254</v>
      </c>
      <c r="G49" s="8">
        <f>G54+G59+G64+G69+G74+G79+G84+G89+G94+G99+G104+G109+G114+G119+G124+G129+G134+G144+G149</f>
        <v>16657.988109999998</v>
      </c>
      <c r="H49" s="65">
        <f>H54+H59+H64+H69+H74+H79+H84+H89+H94+H99+H104+H109+H114+H119+H124+H129+H134+H144+H149</f>
        <v>22557.187610000001</v>
      </c>
    </row>
    <row r="50" spans="1:8" s="1" customFormat="1" ht="15" customHeight="1" thickBot="1" x14ac:dyDescent="0.3">
      <c r="A50" s="472"/>
      <c r="B50" s="487"/>
      <c r="C50" s="469"/>
      <c r="D50" s="290" t="s">
        <v>89</v>
      </c>
      <c r="E50" s="68">
        <f>E55+E60+E65+E70+E75+E80+E85+E90+E95+E100+E105+E110+E115+E120+E125+E130+E135+E140+E145+E150</f>
        <v>656.7</v>
      </c>
      <c r="F50" s="68">
        <f>F55+F60+F65+F70+F75+F80+F85+F90+F95+F100+F105+F110+F115+F120+F125+F130+F135+F140+F145+F150</f>
        <v>218.9</v>
      </c>
      <c r="G50" s="68">
        <f>G55+G60+G65+G70+G75+G80+G85+G90+G95+G100+G105+G110+G115+G120+G125+G130+G135+G140+G145+G150</f>
        <v>218.9</v>
      </c>
      <c r="H50" s="303">
        <f>H55+H60+H65+H70+H75+H80+H85+H90+H95+H100+H105+H110+H115+H120+H125+H130+H135+H140+H145+H150</f>
        <v>218.9</v>
      </c>
    </row>
    <row r="51" spans="1:8" s="1" customFormat="1" ht="17.25" customHeight="1" x14ac:dyDescent="0.25">
      <c r="A51" s="473" t="s">
        <v>16</v>
      </c>
      <c r="B51" s="476" t="s">
        <v>61</v>
      </c>
      <c r="C51" s="479" t="s">
        <v>28</v>
      </c>
      <c r="D51" s="292" t="s">
        <v>7</v>
      </c>
      <c r="E51" s="304">
        <f>G51+H51+F51</f>
        <v>307731.10000000003</v>
      </c>
      <c r="F51" s="304">
        <f>F52+F53+F54+F55</f>
        <v>102581.90000000001</v>
      </c>
      <c r="G51" s="304">
        <f>G52+G53+G54+G55</f>
        <v>102414.6</v>
      </c>
      <c r="H51" s="305">
        <f>H52+H53+H54+H55</f>
        <v>102734.6</v>
      </c>
    </row>
    <row r="52" spans="1:8" s="1" customFormat="1" ht="17.25" customHeight="1" x14ac:dyDescent="0.25">
      <c r="A52" s="474"/>
      <c r="B52" s="477"/>
      <c r="C52" s="480"/>
      <c r="D52" s="293" t="s">
        <v>86</v>
      </c>
      <c r="E52" s="306">
        <f>G52+H52+F52</f>
        <v>0</v>
      </c>
      <c r="F52" s="13">
        <v>0</v>
      </c>
      <c r="G52" s="13">
        <v>0</v>
      </c>
      <c r="H52" s="14">
        <v>0</v>
      </c>
    </row>
    <row r="53" spans="1:8" s="1" customFormat="1" ht="18" customHeight="1" x14ac:dyDescent="0.25">
      <c r="A53" s="474"/>
      <c r="B53" s="477"/>
      <c r="C53" s="480"/>
      <c r="D53" s="293" t="s">
        <v>87</v>
      </c>
      <c r="E53" s="306">
        <f>G53+H53+F53</f>
        <v>307731.10000000003</v>
      </c>
      <c r="F53" s="13">
        <f>102414.6+5.2+162.1</f>
        <v>102581.90000000001</v>
      </c>
      <c r="G53" s="13">
        <v>102414.6</v>
      </c>
      <c r="H53" s="14">
        <f>102414.6+320</f>
        <v>102734.6</v>
      </c>
    </row>
    <row r="54" spans="1:8" s="1" customFormat="1" ht="18.75" customHeight="1" x14ac:dyDescent="0.25">
      <c r="A54" s="474"/>
      <c r="B54" s="477"/>
      <c r="C54" s="480"/>
      <c r="D54" s="293" t="s">
        <v>88</v>
      </c>
      <c r="E54" s="306">
        <f>G54+H54+F54</f>
        <v>0</v>
      </c>
      <c r="F54" s="13">
        <v>0</v>
      </c>
      <c r="G54" s="13">
        <v>0</v>
      </c>
      <c r="H54" s="14">
        <v>0</v>
      </c>
    </row>
    <row r="55" spans="1:8" s="1" customFormat="1" ht="18" customHeight="1" thickBot="1" x14ac:dyDescent="0.3">
      <c r="A55" s="475"/>
      <c r="B55" s="478"/>
      <c r="C55" s="481"/>
      <c r="D55" s="294" t="s">
        <v>89</v>
      </c>
      <c r="E55" s="307">
        <f>G55+H55+F55</f>
        <v>0</v>
      </c>
      <c r="F55" s="16">
        <v>0</v>
      </c>
      <c r="G55" s="16">
        <v>0</v>
      </c>
      <c r="H55" s="17">
        <v>0</v>
      </c>
    </row>
    <row r="56" spans="1:8" s="1" customFormat="1" ht="15" customHeight="1" x14ac:dyDescent="0.25">
      <c r="A56" s="473" t="s">
        <v>20</v>
      </c>
      <c r="B56" s="476" t="s">
        <v>62</v>
      </c>
      <c r="C56" s="479" t="s">
        <v>28</v>
      </c>
      <c r="D56" s="292" t="s">
        <v>7</v>
      </c>
      <c r="E56" s="6">
        <f t="shared" ref="E56:E119" si="3">F56+G56+H56</f>
        <v>5679.2999999999993</v>
      </c>
      <c r="F56" s="6">
        <f>F57+F58+F59+F60</f>
        <v>1893.1</v>
      </c>
      <c r="G56" s="6">
        <f>G57+G58+G59+G60</f>
        <v>1893.1</v>
      </c>
      <c r="H56" s="7">
        <f>H57+H58+H59+H60</f>
        <v>1893.1</v>
      </c>
    </row>
    <row r="57" spans="1:8" s="1" customFormat="1" x14ac:dyDescent="0.25">
      <c r="A57" s="474"/>
      <c r="B57" s="477"/>
      <c r="C57" s="480"/>
      <c r="D57" s="293" t="s">
        <v>86</v>
      </c>
      <c r="E57" s="8">
        <f t="shared" si="3"/>
        <v>0</v>
      </c>
      <c r="F57" s="13">
        <v>0</v>
      </c>
      <c r="G57" s="13">
        <v>0</v>
      </c>
      <c r="H57" s="14">
        <v>0</v>
      </c>
    </row>
    <row r="58" spans="1:8" s="1" customFormat="1" x14ac:dyDescent="0.25">
      <c r="A58" s="474"/>
      <c r="B58" s="477"/>
      <c r="C58" s="480"/>
      <c r="D58" s="293" t="s">
        <v>87</v>
      </c>
      <c r="E58" s="8">
        <f t="shared" si="3"/>
        <v>5679.2999999999993</v>
      </c>
      <c r="F58" s="13">
        <v>1893.1</v>
      </c>
      <c r="G58" s="13">
        <v>1893.1</v>
      </c>
      <c r="H58" s="14">
        <v>1893.1</v>
      </c>
    </row>
    <row r="59" spans="1:8" s="1" customFormat="1" x14ac:dyDescent="0.25">
      <c r="A59" s="474"/>
      <c r="B59" s="477"/>
      <c r="C59" s="480"/>
      <c r="D59" s="293" t="s">
        <v>88</v>
      </c>
      <c r="E59" s="8">
        <f t="shared" si="3"/>
        <v>0</v>
      </c>
      <c r="F59" s="13">
        <v>0</v>
      </c>
      <c r="G59" s="13">
        <v>0</v>
      </c>
      <c r="H59" s="14">
        <v>0</v>
      </c>
    </row>
    <row r="60" spans="1:8" s="1" customFormat="1" ht="15.75" thickBot="1" x14ac:dyDescent="0.3">
      <c r="A60" s="475"/>
      <c r="B60" s="478"/>
      <c r="C60" s="481"/>
      <c r="D60" s="294" t="s">
        <v>89</v>
      </c>
      <c r="E60" s="9">
        <f t="shared" si="3"/>
        <v>0</v>
      </c>
      <c r="F60" s="16">
        <v>0</v>
      </c>
      <c r="G60" s="16">
        <v>0</v>
      </c>
      <c r="H60" s="17">
        <v>0</v>
      </c>
    </row>
    <row r="61" spans="1:8" s="1" customFormat="1" ht="17.25" customHeight="1" x14ac:dyDescent="0.25">
      <c r="A61" s="473" t="s">
        <v>17</v>
      </c>
      <c r="B61" s="476" t="s">
        <v>63</v>
      </c>
      <c r="C61" s="479" t="s">
        <v>27</v>
      </c>
      <c r="D61" s="292" t="s">
        <v>7</v>
      </c>
      <c r="E61" s="6">
        <f t="shared" si="3"/>
        <v>49676.800000000003</v>
      </c>
      <c r="F61" s="6">
        <f>F62+F63+F64+F65</f>
        <v>18118.400000000001</v>
      </c>
      <c r="G61" s="6">
        <f>G62+G63+G64+G65</f>
        <v>15066.199999999999</v>
      </c>
      <c r="H61" s="7">
        <f>H62+H63+H64+H65</f>
        <v>16492.2</v>
      </c>
    </row>
    <row r="62" spans="1:8" s="1" customFormat="1" x14ac:dyDescent="0.25">
      <c r="A62" s="474"/>
      <c r="B62" s="477"/>
      <c r="C62" s="480"/>
      <c r="D62" s="293" t="s">
        <v>86</v>
      </c>
      <c r="E62" s="8">
        <f t="shared" si="3"/>
        <v>49676.800000000003</v>
      </c>
      <c r="F62" s="13">
        <f>18847.9-500+29.9+43-302.4</f>
        <v>18118.400000000001</v>
      </c>
      <c r="G62" s="13">
        <f>15536.3-500+29.9</f>
        <v>15066.199999999999</v>
      </c>
      <c r="H62" s="14">
        <f>16962.3-500+29.9</f>
        <v>16492.2</v>
      </c>
    </row>
    <row r="63" spans="1:8" s="1" customFormat="1" x14ac:dyDescent="0.25">
      <c r="A63" s="474"/>
      <c r="B63" s="477"/>
      <c r="C63" s="480"/>
      <c r="D63" s="293" t="s">
        <v>87</v>
      </c>
      <c r="E63" s="8">
        <f t="shared" si="3"/>
        <v>0</v>
      </c>
      <c r="F63" s="13">
        <v>0</v>
      </c>
      <c r="G63" s="13">
        <v>0</v>
      </c>
      <c r="H63" s="14">
        <v>0</v>
      </c>
    </row>
    <row r="64" spans="1:8" s="1" customFormat="1" x14ac:dyDescent="0.25">
      <c r="A64" s="474"/>
      <c r="B64" s="477"/>
      <c r="C64" s="480"/>
      <c r="D64" s="293" t="s">
        <v>88</v>
      </c>
      <c r="E64" s="8">
        <f t="shared" si="3"/>
        <v>0</v>
      </c>
      <c r="F64" s="13">
        <v>0</v>
      </c>
      <c r="G64" s="13">
        <v>0</v>
      </c>
      <c r="H64" s="14">
        <v>0</v>
      </c>
    </row>
    <row r="65" spans="1:8" s="1" customFormat="1" ht="17.25" customHeight="1" thickBot="1" x14ac:dyDescent="0.3">
      <c r="A65" s="475"/>
      <c r="B65" s="478"/>
      <c r="C65" s="481"/>
      <c r="D65" s="294" t="s">
        <v>89</v>
      </c>
      <c r="E65" s="9">
        <f t="shared" si="3"/>
        <v>0</v>
      </c>
      <c r="F65" s="16">
        <v>0</v>
      </c>
      <c r="G65" s="16">
        <v>0</v>
      </c>
      <c r="H65" s="17">
        <v>0</v>
      </c>
    </row>
    <row r="66" spans="1:8" s="1" customFormat="1" ht="13.5" customHeight="1" x14ac:dyDescent="0.25">
      <c r="A66" s="473" t="s">
        <v>34</v>
      </c>
      <c r="B66" s="476" t="s">
        <v>64</v>
      </c>
      <c r="C66" s="479" t="s">
        <v>27</v>
      </c>
      <c r="D66" s="292" t="s">
        <v>7</v>
      </c>
      <c r="E66" s="308">
        <f t="shared" si="3"/>
        <v>1500</v>
      </c>
      <c r="F66" s="308">
        <f>F67+F68+F69+F70</f>
        <v>500</v>
      </c>
      <c r="G66" s="308">
        <f>G67+G68+G69+G70</f>
        <v>500</v>
      </c>
      <c r="H66" s="309">
        <f>H67+H68+H69+H70</f>
        <v>500</v>
      </c>
    </row>
    <row r="67" spans="1:8" s="1" customFormat="1" ht="15.75" x14ac:dyDescent="0.25">
      <c r="A67" s="474"/>
      <c r="B67" s="477"/>
      <c r="C67" s="480"/>
      <c r="D67" s="293" t="s">
        <v>86</v>
      </c>
      <c r="E67" s="310">
        <f t="shared" si="3"/>
        <v>1500</v>
      </c>
      <c r="F67" s="311">
        <v>500</v>
      </c>
      <c r="G67" s="312">
        <v>500</v>
      </c>
      <c r="H67" s="313">
        <v>500</v>
      </c>
    </row>
    <row r="68" spans="1:8" s="1" customFormat="1" ht="15.75" x14ac:dyDescent="0.25">
      <c r="A68" s="474"/>
      <c r="B68" s="477"/>
      <c r="C68" s="480"/>
      <c r="D68" s="293" t="s">
        <v>87</v>
      </c>
      <c r="E68" s="310">
        <f t="shared" si="3"/>
        <v>0</v>
      </c>
      <c r="F68" s="311">
        <v>0</v>
      </c>
      <c r="G68" s="311">
        <v>0</v>
      </c>
      <c r="H68" s="314">
        <v>0</v>
      </c>
    </row>
    <row r="69" spans="1:8" s="1" customFormat="1" ht="15.75" x14ac:dyDescent="0.25">
      <c r="A69" s="474"/>
      <c r="B69" s="477"/>
      <c r="C69" s="480"/>
      <c r="D69" s="293" t="s">
        <v>88</v>
      </c>
      <c r="E69" s="310">
        <f t="shared" si="3"/>
        <v>0</v>
      </c>
      <c r="F69" s="13">
        <v>0</v>
      </c>
      <c r="G69" s="13">
        <v>0</v>
      </c>
      <c r="H69" s="14">
        <v>0</v>
      </c>
    </row>
    <row r="70" spans="1:8" s="1" customFormat="1" ht="16.5" thickBot="1" x14ac:dyDescent="0.3">
      <c r="A70" s="475"/>
      <c r="B70" s="478"/>
      <c r="C70" s="481"/>
      <c r="D70" s="294" t="s">
        <v>89</v>
      </c>
      <c r="E70" s="315">
        <f t="shared" si="3"/>
        <v>0</v>
      </c>
      <c r="F70" s="16">
        <v>0</v>
      </c>
      <c r="G70" s="16">
        <v>0</v>
      </c>
      <c r="H70" s="17">
        <v>0</v>
      </c>
    </row>
    <row r="71" spans="1:8" s="1" customFormat="1" ht="16.5" customHeight="1" x14ac:dyDescent="0.25">
      <c r="A71" s="473" t="s">
        <v>39</v>
      </c>
      <c r="B71" s="476" t="s">
        <v>56</v>
      </c>
      <c r="C71" s="479" t="s">
        <v>26</v>
      </c>
      <c r="D71" s="292" t="s">
        <v>7</v>
      </c>
      <c r="E71" s="6">
        <f t="shared" si="3"/>
        <v>46.2</v>
      </c>
      <c r="F71" s="6">
        <f>F72+F73+F74+F75</f>
        <v>15.4</v>
      </c>
      <c r="G71" s="6">
        <f>G72+G73+G74+G75</f>
        <v>15.4</v>
      </c>
      <c r="H71" s="7">
        <f>H72+H73+H74+H75</f>
        <v>15.4</v>
      </c>
    </row>
    <row r="72" spans="1:8" s="1" customFormat="1" x14ac:dyDescent="0.25">
      <c r="A72" s="474"/>
      <c r="B72" s="477"/>
      <c r="C72" s="480"/>
      <c r="D72" s="293" t="s">
        <v>86</v>
      </c>
      <c r="E72" s="8">
        <f t="shared" si="3"/>
        <v>0</v>
      </c>
      <c r="F72" s="13">
        <v>0</v>
      </c>
      <c r="G72" s="13">
        <v>0</v>
      </c>
      <c r="H72" s="14">
        <v>0</v>
      </c>
    </row>
    <row r="73" spans="1:8" s="1" customFormat="1" x14ac:dyDescent="0.25">
      <c r="A73" s="474"/>
      <c r="B73" s="477"/>
      <c r="C73" s="480"/>
      <c r="D73" s="293" t="s">
        <v>87</v>
      </c>
      <c r="E73" s="8">
        <f t="shared" si="3"/>
        <v>46.2</v>
      </c>
      <c r="F73" s="13">
        <v>15.4</v>
      </c>
      <c r="G73" s="13">
        <v>15.4</v>
      </c>
      <c r="H73" s="14">
        <v>15.4</v>
      </c>
    </row>
    <row r="74" spans="1:8" s="1" customFormat="1" ht="16.5" customHeight="1" x14ac:dyDescent="0.25">
      <c r="A74" s="474"/>
      <c r="B74" s="477"/>
      <c r="C74" s="480"/>
      <c r="D74" s="293" t="s">
        <v>88</v>
      </c>
      <c r="E74" s="8">
        <f t="shared" si="3"/>
        <v>0</v>
      </c>
      <c r="F74" s="13">
        <v>0</v>
      </c>
      <c r="G74" s="13">
        <v>0</v>
      </c>
      <c r="H74" s="14">
        <v>0</v>
      </c>
    </row>
    <row r="75" spans="1:8" s="1" customFormat="1" ht="15" customHeight="1" thickBot="1" x14ac:dyDescent="0.3">
      <c r="A75" s="475"/>
      <c r="B75" s="478"/>
      <c r="C75" s="481"/>
      <c r="D75" s="294" t="s">
        <v>89</v>
      </c>
      <c r="E75" s="9">
        <f t="shared" si="3"/>
        <v>0</v>
      </c>
      <c r="F75" s="16">
        <v>0</v>
      </c>
      <c r="G75" s="16">
        <v>0</v>
      </c>
      <c r="H75" s="17">
        <v>0</v>
      </c>
    </row>
    <row r="76" spans="1:8" s="1" customFormat="1" ht="17.25" customHeight="1" x14ac:dyDescent="0.25">
      <c r="A76" s="473" t="s">
        <v>35</v>
      </c>
      <c r="B76" s="476" t="s">
        <v>57</v>
      </c>
      <c r="C76" s="479" t="s">
        <v>26</v>
      </c>
      <c r="D76" s="292" t="s">
        <v>7</v>
      </c>
      <c r="E76" s="6">
        <f t="shared" si="3"/>
        <v>261.89999999999998</v>
      </c>
      <c r="F76" s="6">
        <f>F77+F78+F79+F80</f>
        <v>87.3</v>
      </c>
      <c r="G76" s="6">
        <f>G77+G78+G79+G80</f>
        <v>87.3</v>
      </c>
      <c r="H76" s="7">
        <f>H77+H78+H79+H80</f>
        <v>87.3</v>
      </c>
    </row>
    <row r="77" spans="1:8" s="1" customFormat="1" x14ac:dyDescent="0.25">
      <c r="A77" s="474"/>
      <c r="B77" s="477"/>
      <c r="C77" s="480"/>
      <c r="D77" s="293" t="s">
        <v>86</v>
      </c>
      <c r="E77" s="8">
        <f t="shared" si="3"/>
        <v>0</v>
      </c>
      <c r="F77" s="13">
        <v>0</v>
      </c>
      <c r="G77" s="13">
        <v>0</v>
      </c>
      <c r="H77" s="14">
        <v>0</v>
      </c>
    </row>
    <row r="78" spans="1:8" s="1" customFormat="1" x14ac:dyDescent="0.25">
      <c r="A78" s="474"/>
      <c r="B78" s="477"/>
      <c r="C78" s="480"/>
      <c r="D78" s="293" t="s">
        <v>87</v>
      </c>
      <c r="E78" s="8">
        <f t="shared" si="3"/>
        <v>261.89999999999998</v>
      </c>
      <c r="F78" s="13">
        <v>87.3</v>
      </c>
      <c r="G78" s="13">
        <v>87.3</v>
      </c>
      <c r="H78" s="14">
        <v>87.3</v>
      </c>
    </row>
    <row r="79" spans="1:8" s="1" customFormat="1" x14ac:dyDescent="0.25">
      <c r="A79" s="474"/>
      <c r="B79" s="477"/>
      <c r="C79" s="480"/>
      <c r="D79" s="293" t="s">
        <v>88</v>
      </c>
      <c r="E79" s="8">
        <f t="shared" si="3"/>
        <v>0</v>
      </c>
      <c r="F79" s="13">
        <v>0</v>
      </c>
      <c r="G79" s="13">
        <v>0</v>
      </c>
      <c r="H79" s="14">
        <v>0</v>
      </c>
    </row>
    <row r="80" spans="1:8" s="1" customFormat="1" ht="15.75" thickBot="1" x14ac:dyDescent="0.3">
      <c r="A80" s="475"/>
      <c r="B80" s="478"/>
      <c r="C80" s="481"/>
      <c r="D80" s="294" t="s">
        <v>89</v>
      </c>
      <c r="E80" s="9">
        <f t="shared" si="3"/>
        <v>0</v>
      </c>
      <c r="F80" s="16">
        <v>0</v>
      </c>
      <c r="G80" s="16">
        <v>0</v>
      </c>
      <c r="H80" s="17">
        <v>0</v>
      </c>
    </row>
    <row r="81" spans="1:8" s="1" customFormat="1" ht="15" customHeight="1" x14ac:dyDescent="0.25">
      <c r="A81" s="473" t="s">
        <v>40</v>
      </c>
      <c r="B81" s="476" t="s">
        <v>56</v>
      </c>
      <c r="C81" s="479" t="s">
        <v>26</v>
      </c>
      <c r="D81" s="292" t="s">
        <v>7</v>
      </c>
      <c r="E81" s="6">
        <f t="shared" si="3"/>
        <v>108</v>
      </c>
      <c r="F81" s="6">
        <f>F82+F83+F84+F85</f>
        <v>36</v>
      </c>
      <c r="G81" s="6">
        <f>G82+G83+G84+G85</f>
        <v>36</v>
      </c>
      <c r="H81" s="7">
        <f>H82+H83+H84+H85</f>
        <v>36</v>
      </c>
    </row>
    <row r="82" spans="1:8" s="1" customFormat="1" ht="15.75" customHeight="1" x14ac:dyDescent="0.25">
      <c r="A82" s="474"/>
      <c r="B82" s="477"/>
      <c r="C82" s="480"/>
      <c r="D82" s="293" t="s">
        <v>86</v>
      </c>
      <c r="E82" s="8">
        <f t="shared" si="3"/>
        <v>108</v>
      </c>
      <c r="F82" s="13">
        <v>36</v>
      </c>
      <c r="G82" s="13">
        <v>36</v>
      </c>
      <c r="H82" s="14">
        <v>36</v>
      </c>
    </row>
    <row r="83" spans="1:8" s="1" customFormat="1" x14ac:dyDescent="0.25">
      <c r="A83" s="474"/>
      <c r="B83" s="477"/>
      <c r="C83" s="480"/>
      <c r="D83" s="293" t="s">
        <v>87</v>
      </c>
      <c r="E83" s="8">
        <f t="shared" si="3"/>
        <v>0</v>
      </c>
      <c r="F83" s="13">
        <v>0</v>
      </c>
      <c r="G83" s="13">
        <v>0</v>
      </c>
      <c r="H83" s="14">
        <v>0</v>
      </c>
    </row>
    <row r="84" spans="1:8" s="1" customFormat="1" ht="17.25" customHeight="1" x14ac:dyDescent="0.25">
      <c r="A84" s="474"/>
      <c r="B84" s="477"/>
      <c r="C84" s="480"/>
      <c r="D84" s="293" t="s">
        <v>88</v>
      </c>
      <c r="E84" s="8">
        <f t="shared" si="3"/>
        <v>0</v>
      </c>
      <c r="F84" s="13">
        <v>0</v>
      </c>
      <c r="G84" s="13">
        <v>0</v>
      </c>
      <c r="H84" s="14">
        <v>0</v>
      </c>
    </row>
    <row r="85" spans="1:8" s="1" customFormat="1" ht="15" customHeight="1" thickBot="1" x14ac:dyDescent="0.3">
      <c r="A85" s="475"/>
      <c r="B85" s="478"/>
      <c r="C85" s="481"/>
      <c r="D85" s="294" t="s">
        <v>89</v>
      </c>
      <c r="E85" s="9">
        <f t="shared" si="3"/>
        <v>0</v>
      </c>
      <c r="F85" s="16">
        <v>0</v>
      </c>
      <c r="G85" s="16">
        <v>0</v>
      </c>
      <c r="H85" s="17">
        <v>0</v>
      </c>
    </row>
    <row r="86" spans="1:8" s="1" customFormat="1" ht="15.75" customHeight="1" x14ac:dyDescent="0.25">
      <c r="A86" s="473" t="s">
        <v>36</v>
      </c>
      <c r="B86" s="482" t="s">
        <v>65</v>
      </c>
      <c r="C86" s="479" t="s">
        <v>29</v>
      </c>
      <c r="D86" s="292" t="s">
        <v>7</v>
      </c>
      <c r="E86" s="6">
        <f t="shared" si="3"/>
        <v>656.7</v>
      </c>
      <c r="F86" s="6">
        <f>F87+F88+F89+F90</f>
        <v>218.9</v>
      </c>
      <c r="G86" s="6">
        <f>G87+G88+G89+G90</f>
        <v>218.9</v>
      </c>
      <c r="H86" s="7">
        <f>H87+H88+H89+H90</f>
        <v>218.9</v>
      </c>
    </row>
    <row r="87" spans="1:8" s="1" customFormat="1" ht="16.5" customHeight="1" x14ac:dyDescent="0.25">
      <c r="A87" s="474"/>
      <c r="B87" s="483"/>
      <c r="C87" s="480"/>
      <c r="D87" s="293" t="s">
        <v>86</v>
      </c>
      <c r="E87" s="8">
        <f t="shared" si="3"/>
        <v>0</v>
      </c>
      <c r="F87" s="13">
        <v>0</v>
      </c>
      <c r="G87" s="13">
        <v>0</v>
      </c>
      <c r="H87" s="14">
        <v>0</v>
      </c>
    </row>
    <row r="88" spans="1:8" s="1" customFormat="1" x14ac:dyDescent="0.25">
      <c r="A88" s="474"/>
      <c r="B88" s="483"/>
      <c r="C88" s="480"/>
      <c r="D88" s="293" t="s">
        <v>87</v>
      </c>
      <c r="E88" s="8">
        <f t="shared" si="3"/>
        <v>0</v>
      </c>
      <c r="F88" s="13">
        <v>0</v>
      </c>
      <c r="G88" s="13">
        <v>0</v>
      </c>
      <c r="H88" s="14">
        <v>0</v>
      </c>
    </row>
    <row r="89" spans="1:8" s="1" customFormat="1" x14ac:dyDescent="0.25">
      <c r="A89" s="474"/>
      <c r="B89" s="483"/>
      <c r="C89" s="480"/>
      <c r="D89" s="293" t="s">
        <v>88</v>
      </c>
      <c r="E89" s="8">
        <f t="shared" si="3"/>
        <v>0</v>
      </c>
      <c r="F89" s="13">
        <v>0</v>
      </c>
      <c r="G89" s="13">
        <v>0</v>
      </c>
      <c r="H89" s="14">
        <v>0</v>
      </c>
    </row>
    <row r="90" spans="1:8" s="1" customFormat="1" ht="15.75" thickBot="1" x14ac:dyDescent="0.3">
      <c r="A90" s="475"/>
      <c r="B90" s="484"/>
      <c r="C90" s="481"/>
      <c r="D90" s="294" t="s">
        <v>89</v>
      </c>
      <c r="E90" s="9">
        <f t="shared" si="3"/>
        <v>656.7</v>
      </c>
      <c r="F90" s="16">
        <v>218.9</v>
      </c>
      <c r="G90" s="16">
        <v>218.9</v>
      </c>
      <c r="H90" s="17">
        <v>218.9</v>
      </c>
    </row>
    <row r="91" spans="1:8" s="1" customFormat="1" ht="16.5" customHeight="1" x14ac:dyDescent="0.25">
      <c r="A91" s="473" t="s">
        <v>37</v>
      </c>
      <c r="B91" s="482" t="s">
        <v>55</v>
      </c>
      <c r="C91" s="479" t="s">
        <v>27</v>
      </c>
      <c r="D91" s="292" t="s">
        <v>7</v>
      </c>
      <c r="E91" s="6">
        <f t="shared" si="3"/>
        <v>171.2</v>
      </c>
      <c r="F91" s="6">
        <f>F92+F93+F94+F95</f>
        <v>23.2</v>
      </c>
      <c r="G91" s="6">
        <f>G92+G93+G94+G95</f>
        <v>74</v>
      </c>
      <c r="H91" s="7">
        <f>H92+H93+H94+H95</f>
        <v>74</v>
      </c>
    </row>
    <row r="92" spans="1:8" s="1" customFormat="1" x14ac:dyDescent="0.25">
      <c r="A92" s="474"/>
      <c r="B92" s="483"/>
      <c r="C92" s="480"/>
      <c r="D92" s="293" t="s">
        <v>86</v>
      </c>
      <c r="E92" s="8">
        <f t="shared" si="3"/>
        <v>171.2</v>
      </c>
      <c r="F92" s="13">
        <f>56.8+17.2-39-11.8</f>
        <v>23.2</v>
      </c>
      <c r="G92" s="13">
        <f>56.8+17.2</f>
        <v>74</v>
      </c>
      <c r="H92" s="14">
        <f>56.8+17.2</f>
        <v>74</v>
      </c>
    </row>
    <row r="93" spans="1:8" s="1" customFormat="1" x14ac:dyDescent="0.25">
      <c r="A93" s="474"/>
      <c r="B93" s="483"/>
      <c r="C93" s="480"/>
      <c r="D93" s="293" t="s">
        <v>87</v>
      </c>
      <c r="E93" s="8">
        <f t="shared" si="3"/>
        <v>0</v>
      </c>
      <c r="F93" s="13">
        <v>0</v>
      </c>
      <c r="G93" s="13">
        <v>0</v>
      </c>
      <c r="H93" s="14">
        <v>0</v>
      </c>
    </row>
    <row r="94" spans="1:8" s="1" customFormat="1" x14ac:dyDescent="0.25">
      <c r="A94" s="474"/>
      <c r="B94" s="483"/>
      <c r="C94" s="480"/>
      <c r="D94" s="293" t="s">
        <v>88</v>
      </c>
      <c r="E94" s="8">
        <f t="shared" si="3"/>
        <v>0</v>
      </c>
      <c r="F94" s="13">
        <v>0</v>
      </c>
      <c r="G94" s="13">
        <v>0</v>
      </c>
      <c r="H94" s="14">
        <v>0</v>
      </c>
    </row>
    <row r="95" spans="1:8" s="1" customFormat="1" ht="15.75" thickBot="1" x14ac:dyDescent="0.3">
      <c r="A95" s="475"/>
      <c r="B95" s="484"/>
      <c r="C95" s="481"/>
      <c r="D95" s="294" t="s">
        <v>89</v>
      </c>
      <c r="E95" s="9">
        <f t="shared" si="3"/>
        <v>0</v>
      </c>
      <c r="F95" s="16">
        <v>0</v>
      </c>
      <c r="G95" s="16">
        <v>0</v>
      </c>
      <c r="H95" s="17">
        <v>0</v>
      </c>
    </row>
    <row r="96" spans="1:8" s="1" customFormat="1" ht="18" customHeight="1" x14ac:dyDescent="0.25">
      <c r="A96" s="473" t="s">
        <v>44</v>
      </c>
      <c r="B96" s="482" t="s">
        <v>59</v>
      </c>
      <c r="C96" s="479" t="s">
        <v>28</v>
      </c>
      <c r="D96" s="292" t="s">
        <v>7</v>
      </c>
      <c r="E96" s="6">
        <f t="shared" si="3"/>
        <v>6185.6</v>
      </c>
      <c r="F96" s="6">
        <f>F97+F98+F99+F100</f>
        <v>6185.6</v>
      </c>
      <c r="G96" s="6">
        <f>G97+G98+G99+G100</f>
        <v>0</v>
      </c>
      <c r="H96" s="7">
        <f>H97+H98+H99+H100</f>
        <v>0</v>
      </c>
    </row>
    <row r="97" spans="1:8" s="1" customFormat="1" ht="15" customHeight="1" x14ac:dyDescent="0.25">
      <c r="A97" s="474"/>
      <c r="B97" s="483"/>
      <c r="C97" s="480"/>
      <c r="D97" s="293" t="s">
        <v>86</v>
      </c>
      <c r="E97" s="8">
        <f t="shared" si="3"/>
        <v>185.6</v>
      </c>
      <c r="F97" s="13">
        <f>41.4+144.2</f>
        <v>185.6</v>
      </c>
      <c r="G97" s="13">
        <v>0</v>
      </c>
      <c r="H97" s="14">
        <v>0</v>
      </c>
    </row>
    <row r="98" spans="1:8" s="1" customFormat="1" ht="14.25" customHeight="1" x14ac:dyDescent="0.25">
      <c r="A98" s="474"/>
      <c r="B98" s="483"/>
      <c r="C98" s="480"/>
      <c r="D98" s="293" t="s">
        <v>87</v>
      </c>
      <c r="E98" s="8">
        <f t="shared" si="3"/>
        <v>6000</v>
      </c>
      <c r="F98" s="13">
        <f>1339.3+4660.7</f>
        <v>6000</v>
      </c>
      <c r="G98" s="13">
        <v>0</v>
      </c>
      <c r="H98" s="14">
        <v>0</v>
      </c>
    </row>
    <row r="99" spans="1:8" s="1" customFormat="1" ht="14.25" customHeight="1" x14ac:dyDescent="0.25">
      <c r="A99" s="474"/>
      <c r="B99" s="483"/>
      <c r="C99" s="480"/>
      <c r="D99" s="293" t="s">
        <v>88</v>
      </c>
      <c r="E99" s="8">
        <f t="shared" si="3"/>
        <v>0</v>
      </c>
      <c r="F99" s="13">
        <v>0</v>
      </c>
      <c r="G99" s="13">
        <v>0</v>
      </c>
      <c r="H99" s="14">
        <v>0</v>
      </c>
    </row>
    <row r="100" spans="1:8" s="1" customFormat="1" ht="15.75" customHeight="1" thickBot="1" x14ac:dyDescent="0.3">
      <c r="A100" s="475"/>
      <c r="B100" s="484"/>
      <c r="C100" s="481"/>
      <c r="D100" s="294" t="s">
        <v>89</v>
      </c>
      <c r="E100" s="9">
        <f t="shared" si="3"/>
        <v>0</v>
      </c>
      <c r="F100" s="16">
        <v>0</v>
      </c>
      <c r="G100" s="16">
        <v>0</v>
      </c>
      <c r="H100" s="17">
        <v>0</v>
      </c>
    </row>
    <row r="101" spans="1:8" s="1" customFormat="1" ht="16.5" customHeight="1" x14ac:dyDescent="0.25">
      <c r="A101" s="473" t="s">
        <v>45</v>
      </c>
      <c r="B101" s="482" t="s">
        <v>66</v>
      </c>
      <c r="C101" s="479" t="s">
        <v>28</v>
      </c>
      <c r="D101" s="292" t="s">
        <v>7</v>
      </c>
      <c r="E101" s="316">
        <f t="shared" si="3"/>
        <v>10950.400000000001</v>
      </c>
      <c r="F101" s="316">
        <f>F102+F103+F104+F105</f>
        <v>3711.1000000000004</v>
      </c>
      <c r="G101" s="316">
        <f>G102+G103+G104+G105</f>
        <v>3569.5</v>
      </c>
      <c r="H101" s="317">
        <f>H102+H103+H104+H105</f>
        <v>3669.8</v>
      </c>
    </row>
    <row r="102" spans="1:8" s="1" customFormat="1" ht="15" customHeight="1" x14ac:dyDescent="0.25">
      <c r="A102" s="474"/>
      <c r="B102" s="483"/>
      <c r="C102" s="480"/>
      <c r="D102" s="293" t="s">
        <v>86</v>
      </c>
      <c r="E102" s="318">
        <f t="shared" si="3"/>
        <v>0</v>
      </c>
      <c r="F102" s="319">
        <v>0</v>
      </c>
      <c r="G102" s="319">
        <v>0</v>
      </c>
      <c r="H102" s="320">
        <v>0</v>
      </c>
    </row>
    <row r="103" spans="1:8" s="1" customFormat="1" ht="15" customHeight="1" x14ac:dyDescent="0.25">
      <c r="A103" s="474"/>
      <c r="B103" s="483"/>
      <c r="C103" s="480"/>
      <c r="D103" s="293" t="s">
        <v>87</v>
      </c>
      <c r="E103" s="318">
        <f t="shared" si="3"/>
        <v>1204.54466</v>
      </c>
      <c r="F103" s="319">
        <v>408.22109999999998</v>
      </c>
      <c r="G103" s="319">
        <v>392.64517000000001</v>
      </c>
      <c r="H103" s="320">
        <v>403.67838999999998</v>
      </c>
    </row>
    <row r="104" spans="1:8" s="1" customFormat="1" ht="15" customHeight="1" x14ac:dyDescent="0.25">
      <c r="A104" s="474"/>
      <c r="B104" s="483"/>
      <c r="C104" s="480"/>
      <c r="D104" s="293" t="s">
        <v>88</v>
      </c>
      <c r="E104" s="318">
        <f t="shared" si="3"/>
        <v>9745.8553400000001</v>
      </c>
      <c r="F104" s="319">
        <v>3302.8789000000002</v>
      </c>
      <c r="G104" s="319">
        <v>3176.8548300000002</v>
      </c>
      <c r="H104" s="320">
        <v>3266.1216100000001</v>
      </c>
    </row>
    <row r="105" spans="1:8" s="1" customFormat="1" ht="15" customHeight="1" thickBot="1" x14ac:dyDescent="0.3">
      <c r="A105" s="475"/>
      <c r="B105" s="484"/>
      <c r="C105" s="481"/>
      <c r="D105" s="294" t="s">
        <v>89</v>
      </c>
      <c r="E105" s="321">
        <f t="shared" si="3"/>
        <v>0</v>
      </c>
      <c r="F105" s="322">
        <v>0</v>
      </c>
      <c r="G105" s="322">
        <v>0</v>
      </c>
      <c r="H105" s="323">
        <v>0</v>
      </c>
    </row>
    <row r="106" spans="1:8" s="1" customFormat="1" ht="18" customHeight="1" x14ac:dyDescent="0.25">
      <c r="A106" s="473" t="s">
        <v>46</v>
      </c>
      <c r="B106" s="482" t="s">
        <v>67</v>
      </c>
      <c r="C106" s="479" t="s">
        <v>28</v>
      </c>
      <c r="D106" s="292" t="s">
        <v>7</v>
      </c>
      <c r="E106" s="6">
        <f t="shared" si="3"/>
        <v>26282</v>
      </c>
      <c r="F106" s="6">
        <f>F107+F108+F109+F110</f>
        <v>8876.5</v>
      </c>
      <c r="G106" s="6">
        <f>G107+G108+G109+G110</f>
        <v>8876.5</v>
      </c>
      <c r="H106" s="7">
        <f>H107+H108+H109+H110</f>
        <v>8529</v>
      </c>
    </row>
    <row r="107" spans="1:8" s="1" customFormat="1" ht="15" customHeight="1" x14ac:dyDescent="0.25">
      <c r="A107" s="474"/>
      <c r="B107" s="483"/>
      <c r="C107" s="480"/>
      <c r="D107" s="293" t="s">
        <v>86</v>
      </c>
      <c r="E107" s="8">
        <f t="shared" si="3"/>
        <v>0</v>
      </c>
      <c r="F107" s="13">
        <v>0</v>
      </c>
      <c r="G107" s="13">
        <v>0</v>
      </c>
      <c r="H107" s="14">
        <v>0</v>
      </c>
    </row>
    <row r="108" spans="1:8" s="1" customFormat="1" x14ac:dyDescent="0.25">
      <c r="A108" s="474"/>
      <c r="B108" s="483"/>
      <c r="C108" s="480"/>
      <c r="D108" s="293" t="s">
        <v>87</v>
      </c>
      <c r="E108" s="8">
        <f t="shared" si="3"/>
        <v>0</v>
      </c>
      <c r="F108" s="13">
        <v>0</v>
      </c>
      <c r="G108" s="13">
        <v>0</v>
      </c>
      <c r="H108" s="14">
        <v>0</v>
      </c>
    </row>
    <row r="109" spans="1:8" s="1" customFormat="1" x14ac:dyDescent="0.25">
      <c r="A109" s="474"/>
      <c r="B109" s="483"/>
      <c r="C109" s="480"/>
      <c r="D109" s="293" t="s">
        <v>88</v>
      </c>
      <c r="E109" s="8">
        <f t="shared" si="3"/>
        <v>26282</v>
      </c>
      <c r="F109" s="13">
        <v>8876.5</v>
      </c>
      <c r="G109" s="13">
        <v>8876.5</v>
      </c>
      <c r="H109" s="14">
        <v>8529</v>
      </c>
    </row>
    <row r="110" spans="1:8" s="1" customFormat="1" ht="15.75" thickBot="1" x14ac:dyDescent="0.3">
      <c r="A110" s="475"/>
      <c r="B110" s="484"/>
      <c r="C110" s="481"/>
      <c r="D110" s="294" t="s">
        <v>89</v>
      </c>
      <c r="E110" s="9">
        <f t="shared" si="3"/>
        <v>0</v>
      </c>
      <c r="F110" s="16">
        <v>0</v>
      </c>
      <c r="G110" s="16">
        <v>0</v>
      </c>
      <c r="H110" s="17">
        <v>0</v>
      </c>
    </row>
    <row r="111" spans="1:8" s="1" customFormat="1" ht="15.75" customHeight="1" x14ac:dyDescent="0.25">
      <c r="A111" s="473" t="s">
        <v>50</v>
      </c>
      <c r="B111" s="482" t="s">
        <v>68</v>
      </c>
      <c r="C111" s="479" t="s">
        <v>28</v>
      </c>
      <c r="D111" s="292" t="s">
        <v>7</v>
      </c>
      <c r="E111" s="6">
        <f t="shared" si="3"/>
        <v>19191.900000000001</v>
      </c>
      <c r="F111" s="6">
        <f>F112+F113+F114+F115</f>
        <v>4340.1000000000004</v>
      </c>
      <c r="G111" s="6">
        <f>G112+G113+G114+G115</f>
        <v>6171.6</v>
      </c>
      <c r="H111" s="7">
        <f>H112+H113+H114+H115</f>
        <v>8680.2000000000007</v>
      </c>
    </row>
    <row r="112" spans="1:8" s="1" customFormat="1" ht="17.25" customHeight="1" x14ac:dyDescent="0.25">
      <c r="A112" s="474"/>
      <c r="B112" s="483"/>
      <c r="C112" s="480"/>
      <c r="D112" s="293" t="s">
        <v>86</v>
      </c>
      <c r="E112" s="8">
        <f t="shared" si="3"/>
        <v>0</v>
      </c>
      <c r="F112" s="13">
        <v>0</v>
      </c>
      <c r="G112" s="13">
        <v>0</v>
      </c>
      <c r="H112" s="14">
        <v>0</v>
      </c>
    </row>
    <row r="113" spans="1:8" s="1" customFormat="1" x14ac:dyDescent="0.25">
      <c r="A113" s="474"/>
      <c r="B113" s="483"/>
      <c r="C113" s="480"/>
      <c r="D113" s="293" t="s">
        <v>87</v>
      </c>
      <c r="E113" s="8">
        <f t="shared" si="3"/>
        <v>19191.900000000001</v>
      </c>
      <c r="F113" s="13">
        <v>4340.1000000000004</v>
      </c>
      <c r="G113" s="13">
        <v>6171.6</v>
      </c>
      <c r="H113" s="14">
        <v>8680.2000000000007</v>
      </c>
    </row>
    <row r="114" spans="1:8" s="1" customFormat="1" x14ac:dyDescent="0.25">
      <c r="A114" s="474"/>
      <c r="B114" s="483"/>
      <c r="C114" s="480"/>
      <c r="D114" s="293" t="s">
        <v>88</v>
      </c>
      <c r="E114" s="8">
        <f t="shared" si="3"/>
        <v>0</v>
      </c>
      <c r="F114" s="13">
        <v>0</v>
      </c>
      <c r="G114" s="13">
        <v>0</v>
      </c>
      <c r="H114" s="14">
        <v>0</v>
      </c>
    </row>
    <row r="115" spans="1:8" s="1" customFormat="1" ht="15.75" customHeight="1" thickBot="1" x14ac:dyDescent="0.3">
      <c r="A115" s="475"/>
      <c r="B115" s="484"/>
      <c r="C115" s="481"/>
      <c r="D115" s="294" t="s">
        <v>89</v>
      </c>
      <c r="E115" s="9">
        <f t="shared" si="3"/>
        <v>0</v>
      </c>
      <c r="F115" s="16">
        <v>0</v>
      </c>
      <c r="G115" s="16">
        <v>0</v>
      </c>
      <c r="H115" s="17">
        <v>0</v>
      </c>
    </row>
    <row r="116" spans="1:8" s="1" customFormat="1" ht="16.5" customHeight="1" x14ac:dyDescent="0.25">
      <c r="A116" s="473" t="s">
        <v>51</v>
      </c>
      <c r="B116" s="482" t="s">
        <v>69</v>
      </c>
      <c r="C116" s="479" t="s">
        <v>28</v>
      </c>
      <c r="D116" s="292" t="s">
        <v>7</v>
      </c>
      <c r="E116" s="6">
        <f t="shared" si="3"/>
        <v>16483.199999999997</v>
      </c>
      <c r="F116" s="6">
        <f>F117+F118+F119+F120</f>
        <v>5494.4</v>
      </c>
      <c r="G116" s="6">
        <f>G117+G118+G119+G120</f>
        <v>5494.4</v>
      </c>
      <c r="H116" s="7">
        <f>H117+H118+H119+H120</f>
        <v>5494.4</v>
      </c>
    </row>
    <row r="117" spans="1:8" s="1" customFormat="1" ht="14.25" customHeight="1" x14ac:dyDescent="0.25">
      <c r="A117" s="474"/>
      <c r="B117" s="483"/>
      <c r="C117" s="480"/>
      <c r="D117" s="293" t="s">
        <v>86</v>
      </c>
      <c r="E117" s="8">
        <f t="shared" si="3"/>
        <v>0</v>
      </c>
      <c r="F117" s="13">
        <v>0</v>
      </c>
      <c r="G117" s="13">
        <v>0</v>
      </c>
      <c r="H117" s="14">
        <v>0</v>
      </c>
    </row>
    <row r="118" spans="1:8" s="1" customFormat="1" x14ac:dyDescent="0.25">
      <c r="A118" s="474"/>
      <c r="B118" s="483"/>
      <c r="C118" s="480"/>
      <c r="D118" s="293" t="s">
        <v>87</v>
      </c>
      <c r="E118" s="8">
        <f t="shared" si="3"/>
        <v>16483.199999999997</v>
      </c>
      <c r="F118" s="13">
        <v>5494.4</v>
      </c>
      <c r="G118" s="13">
        <v>5494.4</v>
      </c>
      <c r="H118" s="14">
        <v>5494.4</v>
      </c>
    </row>
    <row r="119" spans="1:8" s="1" customFormat="1" x14ac:dyDescent="0.25">
      <c r="A119" s="474"/>
      <c r="B119" s="483"/>
      <c r="C119" s="480"/>
      <c r="D119" s="293" t="s">
        <v>88</v>
      </c>
      <c r="E119" s="8">
        <f t="shared" si="3"/>
        <v>0</v>
      </c>
      <c r="F119" s="13">
        <v>0</v>
      </c>
      <c r="G119" s="13">
        <v>0</v>
      </c>
      <c r="H119" s="14">
        <v>0</v>
      </c>
    </row>
    <row r="120" spans="1:8" s="1" customFormat="1" ht="15.75" thickBot="1" x14ac:dyDescent="0.3">
      <c r="A120" s="475"/>
      <c r="B120" s="484"/>
      <c r="C120" s="481"/>
      <c r="D120" s="294" t="s">
        <v>89</v>
      </c>
      <c r="E120" s="9">
        <f t="shared" ref="E120:E130" si="4">F120+G120+H120</f>
        <v>0</v>
      </c>
      <c r="F120" s="16">
        <v>0</v>
      </c>
      <c r="G120" s="16">
        <v>0</v>
      </c>
      <c r="H120" s="17">
        <v>0</v>
      </c>
    </row>
    <row r="121" spans="1:8" s="1" customFormat="1" ht="16.5" customHeight="1" x14ac:dyDescent="0.25">
      <c r="A121" s="473" t="s">
        <v>52</v>
      </c>
      <c r="B121" s="482" t="s">
        <v>70</v>
      </c>
      <c r="C121" s="479" t="s">
        <v>28</v>
      </c>
      <c r="D121" s="292" t="s">
        <v>7</v>
      </c>
      <c r="E121" s="6">
        <f t="shared" si="4"/>
        <v>1516.2</v>
      </c>
      <c r="F121" s="6">
        <f>F122+F123+F124+F125</f>
        <v>1516.2</v>
      </c>
      <c r="G121" s="6">
        <f>G122+G123+G124+G125</f>
        <v>0</v>
      </c>
      <c r="H121" s="7">
        <f>H122+H123+H124+H125</f>
        <v>0</v>
      </c>
    </row>
    <row r="122" spans="1:8" s="1" customFormat="1" ht="16.5" customHeight="1" x14ac:dyDescent="0.25">
      <c r="A122" s="474"/>
      <c r="B122" s="483"/>
      <c r="C122" s="480"/>
      <c r="D122" s="293" t="s">
        <v>86</v>
      </c>
      <c r="E122" s="8">
        <f t="shared" si="4"/>
        <v>0</v>
      </c>
      <c r="F122" s="13">
        <v>0</v>
      </c>
      <c r="G122" s="13">
        <v>0</v>
      </c>
      <c r="H122" s="14">
        <v>0</v>
      </c>
    </row>
    <row r="123" spans="1:8" s="1" customFormat="1" x14ac:dyDescent="0.25">
      <c r="A123" s="474"/>
      <c r="B123" s="483"/>
      <c r="C123" s="480"/>
      <c r="D123" s="293" t="s">
        <v>87</v>
      </c>
      <c r="E123" s="8">
        <f t="shared" si="4"/>
        <v>30.3</v>
      </c>
      <c r="F123" s="13">
        <v>30.3</v>
      </c>
      <c r="G123" s="13">
        <v>0</v>
      </c>
      <c r="H123" s="14">
        <v>0</v>
      </c>
    </row>
    <row r="124" spans="1:8" s="1" customFormat="1" x14ac:dyDescent="0.25">
      <c r="A124" s="474"/>
      <c r="B124" s="483"/>
      <c r="C124" s="480"/>
      <c r="D124" s="293" t="s">
        <v>88</v>
      </c>
      <c r="E124" s="8">
        <f t="shared" si="4"/>
        <v>1485.9</v>
      </c>
      <c r="F124" s="13">
        <v>1485.9</v>
      </c>
      <c r="G124" s="13">
        <v>0</v>
      </c>
      <c r="H124" s="14">
        <v>0</v>
      </c>
    </row>
    <row r="125" spans="1:8" s="1" customFormat="1" ht="15.75" thickBot="1" x14ac:dyDescent="0.3">
      <c r="A125" s="475"/>
      <c r="B125" s="484"/>
      <c r="C125" s="481"/>
      <c r="D125" s="294" t="s">
        <v>89</v>
      </c>
      <c r="E125" s="9">
        <f t="shared" si="4"/>
        <v>0</v>
      </c>
      <c r="F125" s="16">
        <v>0</v>
      </c>
      <c r="G125" s="16">
        <v>0</v>
      </c>
      <c r="H125" s="17">
        <v>0</v>
      </c>
    </row>
    <row r="126" spans="1:8" s="1" customFormat="1" ht="20.25" customHeight="1" x14ac:dyDescent="0.25">
      <c r="A126" s="473" t="s">
        <v>53</v>
      </c>
      <c r="B126" s="482" t="s">
        <v>71</v>
      </c>
      <c r="C126" s="479" t="s">
        <v>83</v>
      </c>
      <c r="D126" s="292" t="s">
        <v>7</v>
      </c>
      <c r="E126" s="324">
        <f t="shared" si="4"/>
        <v>15071.70594</v>
      </c>
      <c r="F126" s="324">
        <f>F127+F128+F129+F130</f>
        <v>3959.9005000000002</v>
      </c>
      <c r="G126" s="324">
        <f>G127+G128+G129+G130</f>
        <v>3130.1054399999998</v>
      </c>
      <c r="H126" s="325">
        <f>H127+H128+H129+H130</f>
        <v>7981.7</v>
      </c>
    </row>
    <row r="127" spans="1:8" s="1" customFormat="1" ht="15.75" customHeight="1" x14ac:dyDescent="0.25">
      <c r="A127" s="474"/>
      <c r="B127" s="483"/>
      <c r="C127" s="480"/>
      <c r="D127" s="293" t="s">
        <v>86</v>
      </c>
      <c r="E127" s="326">
        <f t="shared" si="4"/>
        <v>0</v>
      </c>
      <c r="F127" s="327">
        <v>0</v>
      </c>
      <c r="G127" s="327">
        <v>0</v>
      </c>
      <c r="H127" s="328">
        <v>0</v>
      </c>
    </row>
    <row r="128" spans="1:8" s="1" customFormat="1" ht="15.75" customHeight="1" x14ac:dyDescent="0.25">
      <c r="A128" s="474"/>
      <c r="B128" s="483"/>
      <c r="C128" s="480"/>
      <c r="D128" s="293" t="s">
        <v>87</v>
      </c>
      <c r="E128" s="326">
        <f t="shared" si="4"/>
        <v>301.43412000000001</v>
      </c>
      <c r="F128" s="327">
        <f>158.494-79.29599</f>
        <v>79.198009999999996</v>
      </c>
      <c r="G128" s="327">
        <v>62.602110000000003</v>
      </c>
      <c r="H128" s="328">
        <v>159.63399999999999</v>
      </c>
    </row>
    <row r="129" spans="1:8" s="1" customFormat="1" ht="16.5" customHeight="1" x14ac:dyDescent="0.25">
      <c r="A129" s="474"/>
      <c r="B129" s="483"/>
      <c r="C129" s="480"/>
      <c r="D129" s="293" t="s">
        <v>88</v>
      </c>
      <c r="E129" s="326">
        <f t="shared" si="4"/>
        <v>14770.27182</v>
      </c>
      <c r="F129" s="327">
        <f>7766.206-3885.50351</f>
        <v>3880.7024900000001</v>
      </c>
      <c r="G129" s="327">
        <v>3067.50333</v>
      </c>
      <c r="H129" s="328">
        <v>7822.0659999999998</v>
      </c>
    </row>
    <row r="130" spans="1:8" s="1" customFormat="1" ht="18.75" customHeight="1" thickBot="1" x14ac:dyDescent="0.3">
      <c r="A130" s="475"/>
      <c r="B130" s="484"/>
      <c r="C130" s="481"/>
      <c r="D130" s="294" t="s">
        <v>89</v>
      </c>
      <c r="E130" s="329">
        <f t="shared" si="4"/>
        <v>0</v>
      </c>
      <c r="F130" s="330">
        <v>0</v>
      </c>
      <c r="G130" s="330">
        <v>0</v>
      </c>
      <c r="H130" s="331">
        <v>0</v>
      </c>
    </row>
    <row r="131" spans="1:8" s="1" customFormat="1" ht="16.5" customHeight="1" x14ac:dyDescent="0.25">
      <c r="A131" s="473" t="s">
        <v>54</v>
      </c>
      <c r="B131" s="482" t="s">
        <v>72</v>
      </c>
      <c r="C131" s="479" t="s">
        <v>28</v>
      </c>
      <c r="D131" s="292" t="s">
        <v>7</v>
      </c>
      <c r="E131" s="6">
        <f>F131+G131+H131</f>
        <v>1319.1</v>
      </c>
      <c r="F131" s="6">
        <f>F132+F133+F134+F135</f>
        <v>398</v>
      </c>
      <c r="G131" s="6">
        <f>G132+G133+G134+G135</f>
        <v>299.8</v>
      </c>
      <c r="H131" s="7">
        <f>H132+H133+H134+H135</f>
        <v>621.29999999999995</v>
      </c>
    </row>
    <row r="132" spans="1:8" s="1" customFormat="1" ht="13.5" customHeight="1" x14ac:dyDescent="0.25">
      <c r="A132" s="474"/>
      <c r="B132" s="483"/>
      <c r="C132" s="480"/>
      <c r="D132" s="293" t="s">
        <v>86</v>
      </c>
      <c r="E132" s="8">
        <f>F132+G132+H132</f>
        <v>0</v>
      </c>
      <c r="F132" s="13">
        <v>0</v>
      </c>
      <c r="G132" s="13">
        <v>0</v>
      </c>
      <c r="H132" s="14">
        <v>0</v>
      </c>
    </row>
    <row r="133" spans="1:8" s="1" customFormat="1" x14ac:dyDescent="0.25">
      <c r="A133" s="474"/>
      <c r="B133" s="483"/>
      <c r="C133" s="480"/>
      <c r="D133" s="293" t="s">
        <v>87</v>
      </c>
      <c r="E133" s="8">
        <f>F133+G133+H133</f>
        <v>1319.1</v>
      </c>
      <c r="F133" s="13">
        <v>398</v>
      </c>
      <c r="G133" s="13">
        <v>299.8</v>
      </c>
      <c r="H133" s="14">
        <v>621.29999999999995</v>
      </c>
    </row>
    <row r="134" spans="1:8" s="1" customFormat="1" x14ac:dyDescent="0.25">
      <c r="A134" s="474"/>
      <c r="B134" s="483"/>
      <c r="C134" s="480"/>
      <c r="D134" s="293" t="s">
        <v>88</v>
      </c>
      <c r="E134" s="8">
        <f>F134+G134+H134</f>
        <v>0</v>
      </c>
      <c r="F134" s="13">
        <v>0</v>
      </c>
      <c r="G134" s="13">
        <v>0</v>
      </c>
      <c r="H134" s="14">
        <v>0</v>
      </c>
    </row>
    <row r="135" spans="1:8" s="1" customFormat="1" ht="15.75" thickBot="1" x14ac:dyDescent="0.3">
      <c r="A135" s="475"/>
      <c r="B135" s="484"/>
      <c r="C135" s="481"/>
      <c r="D135" s="294" t="s">
        <v>89</v>
      </c>
      <c r="E135" s="9">
        <f>F135+G135+H135</f>
        <v>0</v>
      </c>
      <c r="F135" s="16">
        <v>0</v>
      </c>
      <c r="G135" s="16">
        <v>0</v>
      </c>
      <c r="H135" s="17">
        <v>0</v>
      </c>
    </row>
    <row r="136" spans="1:8" s="1" customFormat="1" ht="15.75" customHeight="1" x14ac:dyDescent="0.25">
      <c r="A136" s="494" t="s">
        <v>78</v>
      </c>
      <c r="B136" s="497" t="s">
        <v>76</v>
      </c>
      <c r="C136" s="500" t="s">
        <v>30</v>
      </c>
      <c r="D136" s="292" t="s">
        <v>7</v>
      </c>
      <c r="E136" s="295">
        <f>G136+H136+F136</f>
        <v>594.6</v>
      </c>
      <c r="F136" s="295">
        <f>F137+F138+F139+F140</f>
        <v>594.6</v>
      </c>
      <c r="G136" s="295">
        <f>G137+G138+G139+G140</f>
        <v>0</v>
      </c>
      <c r="H136" s="296">
        <f>H137+H138+H139+H140</f>
        <v>0</v>
      </c>
    </row>
    <row r="137" spans="1:8" s="1" customFormat="1" ht="15.75" customHeight="1" x14ac:dyDescent="0.25">
      <c r="A137" s="495"/>
      <c r="B137" s="498"/>
      <c r="C137" s="501"/>
      <c r="D137" s="293" t="s">
        <v>86</v>
      </c>
      <c r="E137" s="297">
        <f>G137+H137+F137</f>
        <v>297.3</v>
      </c>
      <c r="F137" s="298">
        <v>297.3</v>
      </c>
      <c r="G137" s="298">
        <v>0</v>
      </c>
      <c r="H137" s="299">
        <v>0</v>
      </c>
    </row>
    <row r="138" spans="1:8" s="1" customFormat="1" ht="17.25" customHeight="1" x14ac:dyDescent="0.25">
      <c r="A138" s="495"/>
      <c r="B138" s="498"/>
      <c r="C138" s="501"/>
      <c r="D138" s="293" t="s">
        <v>87</v>
      </c>
      <c r="E138" s="297">
        <f>G138+H138+F138</f>
        <v>297.3</v>
      </c>
      <c r="F138" s="298">
        <v>297.3</v>
      </c>
      <c r="G138" s="298">
        <v>0</v>
      </c>
      <c r="H138" s="299">
        <v>0</v>
      </c>
    </row>
    <row r="139" spans="1:8" s="1" customFormat="1" ht="16.5" customHeight="1" x14ac:dyDescent="0.25">
      <c r="A139" s="495"/>
      <c r="B139" s="498"/>
      <c r="C139" s="501"/>
      <c r="D139" s="293" t="s">
        <v>88</v>
      </c>
      <c r="E139" s="297">
        <f>G139+H139+F139</f>
        <v>0</v>
      </c>
      <c r="F139" s="298">
        <v>0</v>
      </c>
      <c r="G139" s="298">
        <v>0</v>
      </c>
      <c r="H139" s="299">
        <v>0</v>
      </c>
    </row>
    <row r="140" spans="1:8" s="1" customFormat="1" ht="15" customHeight="1" thickBot="1" x14ac:dyDescent="0.3">
      <c r="A140" s="496"/>
      <c r="B140" s="499"/>
      <c r="C140" s="502"/>
      <c r="D140" s="294" t="s">
        <v>89</v>
      </c>
      <c r="E140" s="300">
        <f>G140+H140+F140</f>
        <v>0</v>
      </c>
      <c r="F140" s="301">
        <v>0</v>
      </c>
      <c r="G140" s="301">
        <v>0</v>
      </c>
      <c r="H140" s="302">
        <v>0</v>
      </c>
    </row>
    <row r="141" spans="1:8" s="1" customFormat="1" ht="13.5" customHeight="1" x14ac:dyDescent="0.25">
      <c r="A141" s="473" t="s">
        <v>82</v>
      </c>
      <c r="B141" s="476" t="s">
        <v>64</v>
      </c>
      <c r="C141" s="479" t="s">
        <v>83</v>
      </c>
      <c r="D141" s="292" t="s">
        <v>7</v>
      </c>
      <c r="E141" s="332">
        <f>F141+G141+H141</f>
        <v>6137.2460000000001</v>
      </c>
      <c r="F141" s="332">
        <f>F142+F143+F144+F145</f>
        <v>1568.7459999999999</v>
      </c>
      <c r="G141" s="332">
        <f>G142+G143+G144+G145</f>
        <v>1568.5</v>
      </c>
      <c r="H141" s="333">
        <f>H142+H143+H144+H145</f>
        <v>3000</v>
      </c>
    </row>
    <row r="142" spans="1:8" s="1" customFormat="1" ht="15.75" x14ac:dyDescent="0.25">
      <c r="A142" s="474"/>
      <c r="B142" s="477"/>
      <c r="C142" s="480"/>
      <c r="D142" s="293" t="s">
        <v>86</v>
      </c>
      <c r="E142" s="334">
        <f>F142+G142+H142</f>
        <v>0</v>
      </c>
      <c r="F142" s="335">
        <v>0</v>
      </c>
      <c r="G142" s="336">
        <v>0</v>
      </c>
      <c r="H142" s="337">
        <v>0</v>
      </c>
    </row>
    <row r="143" spans="1:8" s="1" customFormat="1" ht="15.75" x14ac:dyDescent="0.25">
      <c r="A143" s="474"/>
      <c r="B143" s="477"/>
      <c r="C143" s="480"/>
      <c r="D143" s="293" t="s">
        <v>87</v>
      </c>
      <c r="E143" s="334">
        <f>F143+G143+H143</f>
        <v>122.7449</v>
      </c>
      <c r="F143" s="335">
        <v>31.374849999999999</v>
      </c>
      <c r="G143" s="335">
        <v>31.370049999999999</v>
      </c>
      <c r="H143" s="338">
        <v>60</v>
      </c>
    </row>
    <row r="144" spans="1:8" s="1" customFormat="1" ht="15.75" x14ac:dyDescent="0.25">
      <c r="A144" s="474"/>
      <c r="B144" s="477"/>
      <c r="C144" s="480"/>
      <c r="D144" s="293" t="s">
        <v>88</v>
      </c>
      <c r="E144" s="334">
        <f>F144+G144+H144</f>
        <v>6014.5010999999995</v>
      </c>
      <c r="F144" s="327">
        <v>1537.3711499999999</v>
      </c>
      <c r="G144" s="327">
        <v>1537.12995</v>
      </c>
      <c r="H144" s="328">
        <v>2940</v>
      </c>
    </row>
    <row r="145" spans="1:8" s="1" customFormat="1" ht="16.5" thickBot="1" x14ac:dyDescent="0.3">
      <c r="A145" s="475"/>
      <c r="B145" s="478"/>
      <c r="C145" s="481"/>
      <c r="D145" s="294" t="s">
        <v>89</v>
      </c>
      <c r="E145" s="339">
        <f>F145+G145+H145</f>
        <v>0</v>
      </c>
      <c r="F145" s="330">
        <v>0</v>
      </c>
      <c r="G145" s="330">
        <v>0</v>
      </c>
      <c r="H145" s="331">
        <v>0</v>
      </c>
    </row>
    <row r="146" spans="1:8" s="1" customFormat="1" ht="16.5" customHeight="1" x14ac:dyDescent="0.25">
      <c r="A146" s="617" t="s">
        <v>84</v>
      </c>
      <c r="B146" s="619" t="s">
        <v>85</v>
      </c>
      <c r="C146" s="621" t="s">
        <v>30</v>
      </c>
      <c r="D146" s="340" t="s">
        <v>7</v>
      </c>
      <c r="E146" s="341">
        <f>G146+H146+F146</f>
        <v>2400</v>
      </c>
      <c r="F146" s="341">
        <f>F147+F148+F149+F150</f>
        <v>2400</v>
      </c>
      <c r="G146" s="341">
        <f>G147+G148+G149+G150</f>
        <v>0</v>
      </c>
      <c r="H146" s="342">
        <f>H147+H148+H149+H150</f>
        <v>0</v>
      </c>
    </row>
    <row r="147" spans="1:8" s="1" customFormat="1" ht="15" customHeight="1" x14ac:dyDescent="0.25">
      <c r="A147" s="495"/>
      <c r="B147" s="498"/>
      <c r="C147" s="501"/>
      <c r="D147" s="293" t="s">
        <v>86</v>
      </c>
      <c r="E147" s="297">
        <f>G147+H147+F147</f>
        <v>2400</v>
      </c>
      <c r="F147" s="298">
        <v>2400</v>
      </c>
      <c r="G147" s="298">
        <v>0</v>
      </c>
      <c r="H147" s="299">
        <v>0</v>
      </c>
    </row>
    <row r="148" spans="1:8" s="1" customFormat="1" ht="15.75" customHeight="1" x14ac:dyDescent="0.25">
      <c r="A148" s="495"/>
      <c r="B148" s="498"/>
      <c r="C148" s="501"/>
      <c r="D148" s="293" t="s">
        <v>87</v>
      </c>
      <c r="E148" s="297">
        <f>G148+H148+F148</f>
        <v>0</v>
      </c>
      <c r="F148" s="298">
        <v>0</v>
      </c>
      <c r="G148" s="298">
        <v>0</v>
      </c>
      <c r="H148" s="299">
        <v>0</v>
      </c>
    </row>
    <row r="149" spans="1:8" s="1" customFormat="1" ht="15.75" customHeight="1" x14ac:dyDescent="0.25">
      <c r="A149" s="495"/>
      <c r="B149" s="498"/>
      <c r="C149" s="501"/>
      <c r="D149" s="293" t="s">
        <v>88</v>
      </c>
      <c r="E149" s="297">
        <f>G149+H149+F149</f>
        <v>0</v>
      </c>
      <c r="F149" s="298">
        <v>0</v>
      </c>
      <c r="G149" s="298">
        <v>0</v>
      </c>
      <c r="H149" s="299">
        <v>0</v>
      </c>
    </row>
    <row r="150" spans="1:8" s="1" customFormat="1" ht="15.75" customHeight="1" thickBot="1" x14ac:dyDescent="0.3">
      <c r="A150" s="618"/>
      <c r="B150" s="620"/>
      <c r="C150" s="622"/>
      <c r="D150" s="343" t="s">
        <v>89</v>
      </c>
      <c r="E150" s="344">
        <f>G150+H150+F150</f>
        <v>0</v>
      </c>
      <c r="F150" s="345">
        <v>0</v>
      </c>
      <c r="G150" s="345">
        <v>0</v>
      </c>
      <c r="H150" s="346">
        <v>0</v>
      </c>
    </row>
    <row r="151" spans="1:8" s="1" customFormat="1" ht="17.25" customHeight="1" x14ac:dyDescent="0.25">
      <c r="A151" s="470" t="s">
        <v>31</v>
      </c>
      <c r="B151" s="485" t="s">
        <v>32</v>
      </c>
      <c r="C151" s="467" t="s">
        <v>27</v>
      </c>
      <c r="D151" s="251" t="s">
        <v>7</v>
      </c>
      <c r="E151" s="5">
        <f>E152+E153+E154+E155</f>
        <v>18579.199999999997</v>
      </c>
      <c r="F151" s="5">
        <f>F152+F153+F154+F155</f>
        <v>7587.6</v>
      </c>
      <c r="G151" s="5">
        <f>G152+G153+G154+G155</f>
        <v>5203.3999999999996</v>
      </c>
      <c r="H151" s="347">
        <f>H152+H153+H154+H155</f>
        <v>5788.2</v>
      </c>
    </row>
    <row r="152" spans="1:8" s="1" customFormat="1" x14ac:dyDescent="0.25">
      <c r="A152" s="471"/>
      <c r="B152" s="486"/>
      <c r="C152" s="468"/>
      <c r="D152" s="289" t="s">
        <v>86</v>
      </c>
      <c r="E152" s="8">
        <f t="shared" ref="E152:H153" si="5">E157+E162+E167+E172+E177</f>
        <v>16870.599999999999</v>
      </c>
      <c r="F152" s="8">
        <f t="shared" si="5"/>
        <v>5879</v>
      </c>
      <c r="G152" s="8">
        <f t="shared" si="5"/>
        <v>5203.3999999999996</v>
      </c>
      <c r="H152" s="8">
        <f t="shared" si="5"/>
        <v>5788.2</v>
      </c>
    </row>
    <row r="153" spans="1:8" s="1" customFormat="1" x14ac:dyDescent="0.25">
      <c r="A153" s="471"/>
      <c r="B153" s="486"/>
      <c r="C153" s="468"/>
      <c r="D153" s="289" t="s">
        <v>87</v>
      </c>
      <c r="E153" s="8">
        <f t="shared" si="5"/>
        <v>1708.6</v>
      </c>
      <c r="F153" s="8">
        <f t="shared" si="5"/>
        <v>1708.6</v>
      </c>
      <c r="G153" s="8">
        <f t="shared" si="5"/>
        <v>0</v>
      </c>
      <c r="H153" s="8">
        <f t="shared" si="5"/>
        <v>0</v>
      </c>
    </row>
    <row r="154" spans="1:8" s="1" customFormat="1" x14ac:dyDescent="0.25">
      <c r="A154" s="471"/>
      <c r="B154" s="486"/>
      <c r="C154" s="468"/>
      <c r="D154" s="289" t="s">
        <v>88</v>
      </c>
      <c r="E154" s="8">
        <f>E179</f>
        <v>0</v>
      </c>
      <c r="F154" s="8">
        <f>F179</f>
        <v>0</v>
      </c>
      <c r="G154" s="8">
        <f>G179</f>
        <v>0</v>
      </c>
      <c r="H154" s="8">
        <f>H179</f>
        <v>0</v>
      </c>
    </row>
    <row r="155" spans="1:8" s="1" customFormat="1" ht="17.25" customHeight="1" thickBot="1" x14ac:dyDescent="0.3">
      <c r="A155" s="472"/>
      <c r="B155" s="487"/>
      <c r="C155" s="469"/>
      <c r="D155" s="290" t="s">
        <v>89</v>
      </c>
      <c r="E155" s="9">
        <f>F155+G155+H155+E180</f>
        <v>0</v>
      </c>
      <c r="F155" s="9">
        <f>G155+H155+I155+F180</f>
        <v>0</v>
      </c>
      <c r="G155" s="9">
        <f>H155+I155+J155+G180</f>
        <v>0</v>
      </c>
      <c r="H155" s="9">
        <f>I155+J155+K155+H180</f>
        <v>0</v>
      </c>
    </row>
    <row r="156" spans="1:8" s="1" customFormat="1" ht="18" customHeight="1" x14ac:dyDescent="0.25">
      <c r="A156" s="494" t="s">
        <v>24</v>
      </c>
      <c r="B156" s="497" t="s">
        <v>73</v>
      </c>
      <c r="C156" s="500" t="s">
        <v>30</v>
      </c>
      <c r="D156" s="292" t="s">
        <v>7</v>
      </c>
      <c r="E156" s="295">
        <f t="shared" ref="E156:E165" si="6">F156+G156+H156</f>
        <v>12815.5</v>
      </c>
      <c r="F156" s="295">
        <f>F157+F158+F159+F160</f>
        <v>4185.5</v>
      </c>
      <c r="G156" s="295">
        <f>G157+G158+G159+G160</f>
        <v>4022.6</v>
      </c>
      <c r="H156" s="296">
        <f>H157+H158+H159+H160</f>
        <v>4607.3999999999996</v>
      </c>
    </row>
    <row r="157" spans="1:8" s="1" customFormat="1" x14ac:dyDescent="0.25">
      <c r="A157" s="495"/>
      <c r="B157" s="498"/>
      <c r="C157" s="501"/>
      <c r="D157" s="293" t="s">
        <v>86</v>
      </c>
      <c r="E157" s="297">
        <f t="shared" si="6"/>
        <v>12815.5</v>
      </c>
      <c r="F157" s="298">
        <f>4612+35.4-107.4-343-11.5</f>
        <v>4185.5</v>
      </c>
      <c r="G157" s="298">
        <v>4022.6</v>
      </c>
      <c r="H157" s="299">
        <v>4607.3999999999996</v>
      </c>
    </row>
    <row r="158" spans="1:8" s="1" customFormat="1" x14ac:dyDescent="0.25">
      <c r="A158" s="495"/>
      <c r="B158" s="498"/>
      <c r="C158" s="501"/>
      <c r="D158" s="293" t="s">
        <v>87</v>
      </c>
      <c r="E158" s="297">
        <f t="shared" si="6"/>
        <v>0</v>
      </c>
      <c r="F158" s="298">
        <v>0</v>
      </c>
      <c r="G158" s="298">
        <v>0</v>
      </c>
      <c r="H158" s="299">
        <v>0</v>
      </c>
    </row>
    <row r="159" spans="1:8" s="1" customFormat="1" ht="17.25" customHeight="1" x14ac:dyDescent="0.25">
      <c r="A159" s="495"/>
      <c r="B159" s="498"/>
      <c r="C159" s="501"/>
      <c r="D159" s="293" t="s">
        <v>88</v>
      </c>
      <c r="E159" s="297">
        <f t="shared" si="6"/>
        <v>0</v>
      </c>
      <c r="F159" s="298">
        <v>0</v>
      </c>
      <c r="G159" s="298">
        <v>0</v>
      </c>
      <c r="H159" s="299">
        <v>0</v>
      </c>
    </row>
    <row r="160" spans="1:8" s="1" customFormat="1" ht="15.75" customHeight="1" thickBot="1" x14ac:dyDescent="0.3">
      <c r="A160" s="496"/>
      <c r="B160" s="499"/>
      <c r="C160" s="502"/>
      <c r="D160" s="294" t="s">
        <v>89</v>
      </c>
      <c r="E160" s="300">
        <f t="shared" si="6"/>
        <v>0</v>
      </c>
      <c r="F160" s="301">
        <v>0</v>
      </c>
      <c r="G160" s="301">
        <v>0</v>
      </c>
      <c r="H160" s="302">
        <v>0</v>
      </c>
    </row>
    <row r="161" spans="1:8" s="1" customFormat="1" ht="17.25" customHeight="1" x14ac:dyDescent="0.25">
      <c r="A161" s="494" t="s">
        <v>47</v>
      </c>
      <c r="B161" s="497" t="s">
        <v>74</v>
      </c>
      <c r="C161" s="500" t="s">
        <v>30</v>
      </c>
      <c r="D161" s="292" t="s">
        <v>7</v>
      </c>
      <c r="E161" s="295">
        <f t="shared" si="6"/>
        <v>1179</v>
      </c>
      <c r="F161" s="295">
        <f>F162+F163+F164+F165</f>
        <v>1179</v>
      </c>
      <c r="G161" s="295">
        <f>G162+G163+G164+G165</f>
        <v>0</v>
      </c>
      <c r="H161" s="296">
        <f>H162+H163+H164+H165</f>
        <v>0</v>
      </c>
    </row>
    <row r="162" spans="1:8" s="1" customFormat="1" ht="17.25" customHeight="1" x14ac:dyDescent="0.25">
      <c r="A162" s="495"/>
      <c r="B162" s="498"/>
      <c r="C162" s="501"/>
      <c r="D162" s="293" t="s">
        <v>86</v>
      </c>
      <c r="E162" s="297">
        <f t="shared" si="6"/>
        <v>35.4</v>
      </c>
      <c r="F162" s="298">
        <v>35.4</v>
      </c>
      <c r="G162" s="298">
        <v>0</v>
      </c>
      <c r="H162" s="299">
        <v>0</v>
      </c>
    </row>
    <row r="163" spans="1:8" s="1" customFormat="1" ht="18.75" customHeight="1" x14ac:dyDescent="0.25">
      <c r="A163" s="495"/>
      <c r="B163" s="498"/>
      <c r="C163" s="501"/>
      <c r="D163" s="293" t="s">
        <v>87</v>
      </c>
      <c r="E163" s="297">
        <f t="shared" si="6"/>
        <v>1143.5999999999999</v>
      </c>
      <c r="F163" s="298">
        <v>1143.5999999999999</v>
      </c>
      <c r="G163" s="298">
        <v>0</v>
      </c>
      <c r="H163" s="299">
        <v>0</v>
      </c>
    </row>
    <row r="164" spans="1:8" s="1" customFormat="1" ht="15.75" customHeight="1" x14ac:dyDescent="0.25">
      <c r="A164" s="495"/>
      <c r="B164" s="498"/>
      <c r="C164" s="501"/>
      <c r="D164" s="293" t="s">
        <v>88</v>
      </c>
      <c r="E164" s="297">
        <f t="shared" si="6"/>
        <v>0</v>
      </c>
      <c r="F164" s="298">
        <v>0</v>
      </c>
      <c r="G164" s="298">
        <v>0</v>
      </c>
      <c r="H164" s="299">
        <v>0</v>
      </c>
    </row>
    <row r="165" spans="1:8" s="1" customFormat="1" ht="18" customHeight="1" thickBot="1" x14ac:dyDescent="0.3">
      <c r="A165" s="496"/>
      <c r="B165" s="499"/>
      <c r="C165" s="502"/>
      <c r="D165" s="294" t="s">
        <v>89</v>
      </c>
      <c r="E165" s="300">
        <f t="shared" si="6"/>
        <v>0</v>
      </c>
      <c r="F165" s="301">
        <v>0</v>
      </c>
      <c r="G165" s="301">
        <v>0</v>
      </c>
      <c r="H165" s="302">
        <v>0</v>
      </c>
    </row>
    <row r="166" spans="1:8" s="1" customFormat="1" ht="15.75" customHeight="1" x14ac:dyDescent="0.25">
      <c r="A166" s="494" t="s">
        <v>48</v>
      </c>
      <c r="B166" s="497" t="s">
        <v>75</v>
      </c>
      <c r="C166" s="500" t="s">
        <v>30</v>
      </c>
      <c r="D166" s="292" t="s">
        <v>7</v>
      </c>
      <c r="E166" s="295">
        <f t="shared" ref="E166:E175" si="7">G166+H166+F166</f>
        <v>3542.3999999999996</v>
      </c>
      <c r="F166" s="295">
        <f>F167+F168+F169+F170</f>
        <v>1180.8</v>
      </c>
      <c r="G166" s="295">
        <f>G167+G168+G169+G170</f>
        <v>1180.8</v>
      </c>
      <c r="H166" s="296">
        <f>H167+H168+H169+H170</f>
        <v>1180.8</v>
      </c>
    </row>
    <row r="167" spans="1:8" s="1" customFormat="1" ht="17.25" customHeight="1" x14ac:dyDescent="0.25">
      <c r="A167" s="495"/>
      <c r="B167" s="498"/>
      <c r="C167" s="501"/>
      <c r="D167" s="293" t="s">
        <v>86</v>
      </c>
      <c r="E167" s="297">
        <f t="shared" si="7"/>
        <v>3542.3999999999996</v>
      </c>
      <c r="F167" s="298">
        <v>1180.8</v>
      </c>
      <c r="G167" s="298">
        <v>1180.8</v>
      </c>
      <c r="H167" s="299">
        <v>1180.8</v>
      </c>
    </row>
    <row r="168" spans="1:8" s="1" customFormat="1" ht="19.5" customHeight="1" x14ac:dyDescent="0.25">
      <c r="A168" s="495"/>
      <c r="B168" s="498"/>
      <c r="C168" s="501"/>
      <c r="D168" s="293" t="s">
        <v>87</v>
      </c>
      <c r="E168" s="297">
        <f t="shared" si="7"/>
        <v>0</v>
      </c>
      <c r="F168" s="298">
        <v>0</v>
      </c>
      <c r="G168" s="298">
        <v>0</v>
      </c>
      <c r="H168" s="299">
        <v>0</v>
      </c>
    </row>
    <row r="169" spans="1:8" s="1" customFormat="1" ht="16.5" customHeight="1" x14ac:dyDescent="0.25">
      <c r="A169" s="495"/>
      <c r="B169" s="498"/>
      <c r="C169" s="501"/>
      <c r="D169" s="293" t="s">
        <v>88</v>
      </c>
      <c r="E169" s="297">
        <f t="shared" si="7"/>
        <v>0</v>
      </c>
      <c r="F169" s="298">
        <v>0</v>
      </c>
      <c r="G169" s="298">
        <v>0</v>
      </c>
      <c r="H169" s="299">
        <v>0</v>
      </c>
    </row>
    <row r="170" spans="1:8" s="1" customFormat="1" ht="18.75" customHeight="1" thickBot="1" x14ac:dyDescent="0.3">
      <c r="A170" s="496"/>
      <c r="B170" s="499"/>
      <c r="C170" s="502"/>
      <c r="D170" s="294" t="s">
        <v>89</v>
      </c>
      <c r="E170" s="300">
        <f t="shared" si="7"/>
        <v>0</v>
      </c>
      <c r="F170" s="301">
        <v>0</v>
      </c>
      <c r="G170" s="301">
        <v>0</v>
      </c>
      <c r="H170" s="302">
        <v>0</v>
      </c>
    </row>
    <row r="171" spans="1:8" s="1" customFormat="1" ht="17.25" customHeight="1" x14ac:dyDescent="0.25">
      <c r="A171" s="494" t="s">
        <v>49</v>
      </c>
      <c r="B171" s="497" t="s">
        <v>76</v>
      </c>
      <c r="C171" s="500" t="s">
        <v>30</v>
      </c>
      <c r="D171" s="292" t="s">
        <v>7</v>
      </c>
      <c r="E171" s="295">
        <f t="shared" si="7"/>
        <v>980</v>
      </c>
      <c r="F171" s="295">
        <f>F172+F173+F174+F175</f>
        <v>980</v>
      </c>
      <c r="G171" s="295">
        <f>G172+G173+G174+G175</f>
        <v>0</v>
      </c>
      <c r="H171" s="296">
        <f>H172+H173+H174+H175</f>
        <v>0</v>
      </c>
    </row>
    <row r="172" spans="1:8" s="1" customFormat="1" ht="15.75" customHeight="1" x14ac:dyDescent="0.25">
      <c r="A172" s="495"/>
      <c r="B172" s="498"/>
      <c r="C172" s="501"/>
      <c r="D172" s="293" t="s">
        <v>86</v>
      </c>
      <c r="E172" s="297">
        <f t="shared" si="7"/>
        <v>415</v>
      </c>
      <c r="F172" s="298">
        <f>72+343</f>
        <v>415</v>
      </c>
      <c r="G172" s="298">
        <v>0</v>
      </c>
      <c r="H172" s="299">
        <v>0</v>
      </c>
    </row>
    <row r="173" spans="1:8" s="1" customFormat="1" ht="17.25" customHeight="1" x14ac:dyDescent="0.25">
      <c r="A173" s="495"/>
      <c r="B173" s="498"/>
      <c r="C173" s="501"/>
      <c r="D173" s="293" t="s">
        <v>87</v>
      </c>
      <c r="E173" s="297">
        <f t="shared" si="7"/>
        <v>565</v>
      </c>
      <c r="F173" s="298">
        <f>415+150</f>
        <v>565</v>
      </c>
      <c r="G173" s="298">
        <v>0</v>
      </c>
      <c r="H173" s="299">
        <v>0</v>
      </c>
    </row>
    <row r="174" spans="1:8" s="1" customFormat="1" ht="18.75" customHeight="1" x14ac:dyDescent="0.25">
      <c r="A174" s="495"/>
      <c r="B174" s="498"/>
      <c r="C174" s="501"/>
      <c r="D174" s="293" t="s">
        <v>88</v>
      </c>
      <c r="E174" s="297">
        <f t="shared" si="7"/>
        <v>0</v>
      </c>
      <c r="F174" s="298">
        <v>0</v>
      </c>
      <c r="G174" s="298">
        <v>0</v>
      </c>
      <c r="H174" s="299">
        <v>0</v>
      </c>
    </row>
    <row r="175" spans="1:8" s="1" customFormat="1" ht="19.5" customHeight="1" thickBot="1" x14ac:dyDescent="0.3">
      <c r="A175" s="496"/>
      <c r="B175" s="499"/>
      <c r="C175" s="502"/>
      <c r="D175" s="294" t="s">
        <v>89</v>
      </c>
      <c r="E175" s="300">
        <f t="shared" si="7"/>
        <v>0</v>
      </c>
      <c r="F175" s="301">
        <v>0</v>
      </c>
      <c r="G175" s="301">
        <v>0</v>
      </c>
      <c r="H175" s="302">
        <v>0</v>
      </c>
    </row>
    <row r="176" spans="1:8" s="1" customFormat="1" ht="17.25" customHeight="1" x14ac:dyDescent="0.25">
      <c r="A176" s="494" t="s">
        <v>91</v>
      </c>
      <c r="B176" s="482" t="s">
        <v>55</v>
      </c>
      <c r="C176" s="500" t="s">
        <v>30</v>
      </c>
      <c r="D176" s="292" t="s">
        <v>7</v>
      </c>
      <c r="E176" s="295">
        <f>G176+H176+F176</f>
        <v>62.3</v>
      </c>
      <c r="F176" s="295">
        <f>F177+F178+F179+F180</f>
        <v>62.3</v>
      </c>
      <c r="G176" s="295">
        <f>G177+G178+G179+G180</f>
        <v>0</v>
      </c>
      <c r="H176" s="296">
        <f>H177+H178+H179+H180</f>
        <v>0</v>
      </c>
    </row>
    <row r="177" spans="1:8" s="1" customFormat="1" ht="15.75" customHeight="1" x14ac:dyDescent="0.25">
      <c r="A177" s="495"/>
      <c r="B177" s="483"/>
      <c r="C177" s="501"/>
      <c r="D177" s="293" t="s">
        <v>86</v>
      </c>
      <c r="E177" s="297">
        <f>G177+H177+F177</f>
        <v>62.3</v>
      </c>
      <c r="F177" s="298">
        <f>47.9+14.4</f>
        <v>62.3</v>
      </c>
      <c r="G177" s="298">
        <v>0</v>
      </c>
      <c r="H177" s="299">
        <v>0</v>
      </c>
    </row>
    <row r="178" spans="1:8" s="1" customFormat="1" ht="17.25" customHeight="1" x14ac:dyDescent="0.25">
      <c r="A178" s="495"/>
      <c r="B178" s="483"/>
      <c r="C178" s="501"/>
      <c r="D178" s="293" t="s">
        <v>87</v>
      </c>
      <c r="E178" s="297">
        <f>G178+H178+F178</f>
        <v>0</v>
      </c>
      <c r="F178" s="298">
        <v>0</v>
      </c>
      <c r="G178" s="298">
        <v>0</v>
      </c>
      <c r="H178" s="299">
        <v>0</v>
      </c>
    </row>
    <row r="179" spans="1:8" s="1" customFormat="1" ht="18.75" customHeight="1" x14ac:dyDescent="0.25">
      <c r="A179" s="495"/>
      <c r="B179" s="483"/>
      <c r="C179" s="501"/>
      <c r="D179" s="293" t="s">
        <v>88</v>
      </c>
      <c r="E179" s="297">
        <f>G179+H179+F179</f>
        <v>0</v>
      </c>
      <c r="F179" s="298">
        <v>0</v>
      </c>
      <c r="G179" s="298">
        <v>0</v>
      </c>
      <c r="H179" s="299">
        <v>0</v>
      </c>
    </row>
    <row r="180" spans="1:8" s="1" customFormat="1" ht="19.5" customHeight="1" thickBot="1" x14ac:dyDescent="0.3">
      <c r="A180" s="496"/>
      <c r="B180" s="484"/>
      <c r="C180" s="502"/>
      <c r="D180" s="294" t="s">
        <v>89</v>
      </c>
      <c r="E180" s="300">
        <f>G180+H180+F180</f>
        <v>0</v>
      </c>
      <c r="F180" s="301">
        <v>0</v>
      </c>
      <c r="G180" s="301">
        <v>0</v>
      </c>
      <c r="H180" s="302">
        <v>0</v>
      </c>
    </row>
    <row r="181" spans="1:8" s="1" customFormat="1" ht="27.75" customHeight="1" x14ac:dyDescent="0.25">
      <c r="A181" s="57"/>
      <c r="D181" s="122"/>
    </row>
    <row r="182" spans="1:8" s="1" customFormat="1" x14ac:dyDescent="0.25">
      <c r="A182" s="57"/>
      <c r="D182" s="122"/>
    </row>
    <row r="183" spans="1:8" s="1" customFormat="1" x14ac:dyDescent="0.25">
      <c r="A183" s="57"/>
      <c r="D183" s="122"/>
    </row>
    <row r="184" spans="1:8" s="1" customFormat="1" x14ac:dyDescent="0.25">
      <c r="A184" s="57"/>
      <c r="D184" s="122"/>
      <c r="F184" s="61"/>
    </row>
    <row r="185" spans="1:8" s="1" customFormat="1" x14ac:dyDescent="0.25">
      <c r="A185" s="57"/>
      <c r="D185" s="122"/>
      <c r="F185" s="61"/>
    </row>
    <row r="186" spans="1:8" s="1" customFormat="1" x14ac:dyDescent="0.25">
      <c r="A186" s="57"/>
      <c r="D186" s="122"/>
    </row>
    <row r="187" spans="1:8" s="1" customFormat="1" x14ac:dyDescent="0.25">
      <c r="A187" s="57"/>
      <c r="D187" s="122"/>
    </row>
    <row r="188" spans="1:8" s="1" customFormat="1" x14ac:dyDescent="0.25">
      <c r="A188" s="57"/>
      <c r="D188" s="122"/>
    </row>
    <row r="189" spans="1:8" s="1" customFormat="1" x14ac:dyDescent="0.25">
      <c r="A189" s="57"/>
      <c r="D189" s="122"/>
    </row>
    <row r="190" spans="1:8" s="1" customFormat="1" x14ac:dyDescent="0.25">
      <c r="A190" s="57"/>
      <c r="D190" s="122"/>
    </row>
    <row r="191" spans="1:8" s="1" customFormat="1" x14ac:dyDescent="0.25">
      <c r="A191" s="57"/>
      <c r="D191" s="122"/>
    </row>
    <row r="192" spans="1:8" s="1" customFormat="1" x14ac:dyDescent="0.25">
      <c r="A192" s="57"/>
      <c r="D192" s="122"/>
    </row>
    <row r="193" spans="1:4" s="1" customFormat="1" x14ac:dyDescent="0.25">
      <c r="A193" s="57"/>
      <c r="D193" s="122"/>
    </row>
    <row r="194" spans="1:4" s="1" customFormat="1" x14ac:dyDescent="0.25">
      <c r="A194" s="57"/>
      <c r="D194" s="122"/>
    </row>
    <row r="195" spans="1:4" s="1" customFormat="1" x14ac:dyDescent="0.25">
      <c r="A195" s="57"/>
      <c r="D195" s="122"/>
    </row>
    <row r="196" spans="1:4" s="1" customFormat="1" x14ac:dyDescent="0.25">
      <c r="A196" s="57"/>
      <c r="D196" s="122"/>
    </row>
    <row r="197" spans="1:4" s="1" customFormat="1" x14ac:dyDescent="0.25">
      <c r="A197" s="57"/>
      <c r="D197" s="122"/>
    </row>
    <row r="198" spans="1:4" s="1" customFormat="1" x14ac:dyDescent="0.25">
      <c r="A198" s="57"/>
      <c r="D198" s="122"/>
    </row>
    <row r="199" spans="1:4" s="1" customFormat="1" x14ac:dyDescent="0.25">
      <c r="A199" s="57"/>
      <c r="D199" s="122"/>
    </row>
    <row r="200" spans="1:4" s="1" customFormat="1" x14ac:dyDescent="0.25">
      <c r="A200" s="57"/>
      <c r="D200" s="122"/>
    </row>
    <row r="201" spans="1:4" s="1" customFormat="1" x14ac:dyDescent="0.25">
      <c r="A201" s="57"/>
      <c r="D201" s="122"/>
    </row>
    <row r="202" spans="1:4" s="1" customFormat="1" x14ac:dyDescent="0.25">
      <c r="A202" s="57"/>
      <c r="D202" s="122"/>
    </row>
    <row r="203" spans="1:4" s="1" customFormat="1" x14ac:dyDescent="0.25">
      <c r="A203" s="57"/>
      <c r="D203" s="122"/>
    </row>
    <row r="204" spans="1:4" s="1" customFormat="1" x14ac:dyDescent="0.25">
      <c r="A204" s="57"/>
      <c r="D204" s="122"/>
    </row>
    <row r="205" spans="1:4" s="1" customFormat="1" x14ac:dyDescent="0.25">
      <c r="A205" s="57"/>
      <c r="D205" s="122"/>
    </row>
    <row r="206" spans="1:4" s="1" customFormat="1" x14ac:dyDescent="0.25">
      <c r="A206" s="57"/>
      <c r="D206" s="122"/>
    </row>
    <row r="207" spans="1:4" s="1" customFormat="1" x14ac:dyDescent="0.25">
      <c r="A207" s="57"/>
      <c r="D207" s="122"/>
    </row>
    <row r="208" spans="1:4" s="1" customFormat="1" x14ac:dyDescent="0.25">
      <c r="A208" s="57"/>
      <c r="D208" s="122"/>
    </row>
    <row r="209" spans="1:4" s="1" customFormat="1" x14ac:dyDescent="0.25">
      <c r="A209" s="57"/>
      <c r="D209" s="122"/>
    </row>
    <row r="210" spans="1:4" s="1" customFormat="1" x14ac:dyDescent="0.25">
      <c r="A210" s="57"/>
      <c r="D210" s="122"/>
    </row>
    <row r="211" spans="1:4" s="1" customFormat="1" x14ac:dyDescent="0.25">
      <c r="A211" s="57"/>
      <c r="D211" s="122"/>
    </row>
    <row r="212" spans="1:4" s="1" customFormat="1" x14ac:dyDescent="0.25">
      <c r="A212" s="57"/>
      <c r="D212" s="122"/>
    </row>
    <row r="213" spans="1:4" s="1" customFormat="1" x14ac:dyDescent="0.25">
      <c r="A213" s="57"/>
      <c r="D213" s="122"/>
    </row>
    <row r="214" spans="1:4" s="1" customFormat="1" x14ac:dyDescent="0.25">
      <c r="A214" s="57"/>
      <c r="D214" s="122"/>
    </row>
    <row r="215" spans="1:4" s="1" customFormat="1" x14ac:dyDescent="0.25">
      <c r="A215" s="57"/>
      <c r="D215" s="122"/>
    </row>
    <row r="216" spans="1:4" s="1" customFormat="1" x14ac:dyDescent="0.25">
      <c r="A216" s="57"/>
      <c r="D216" s="122"/>
    </row>
    <row r="217" spans="1:4" s="1" customFormat="1" x14ac:dyDescent="0.25">
      <c r="A217" s="57"/>
      <c r="D217" s="122"/>
    </row>
    <row r="218" spans="1:4" s="1" customFormat="1" x14ac:dyDescent="0.25">
      <c r="A218" s="57"/>
      <c r="D218" s="122"/>
    </row>
    <row r="219" spans="1:4" s="1" customFormat="1" x14ac:dyDescent="0.25">
      <c r="A219" s="57"/>
      <c r="D219" s="122"/>
    </row>
    <row r="220" spans="1:4" s="1" customFormat="1" x14ac:dyDescent="0.25">
      <c r="A220" s="57"/>
      <c r="D220" s="122"/>
    </row>
    <row r="221" spans="1:4" s="1" customFormat="1" x14ac:dyDescent="0.25">
      <c r="A221" s="57"/>
      <c r="D221" s="122"/>
    </row>
    <row r="222" spans="1:4" s="1" customFormat="1" x14ac:dyDescent="0.25">
      <c r="A222" s="57"/>
      <c r="D222" s="122"/>
    </row>
    <row r="223" spans="1:4" s="1" customFormat="1" x14ac:dyDescent="0.25">
      <c r="A223" s="57"/>
      <c r="D223" s="122"/>
    </row>
    <row r="224" spans="1:4" s="1" customFormat="1" x14ac:dyDescent="0.25">
      <c r="A224" s="57"/>
      <c r="D224" s="122"/>
    </row>
    <row r="225" spans="1:4" s="1" customFormat="1" x14ac:dyDescent="0.25">
      <c r="A225" s="57"/>
      <c r="D225" s="122"/>
    </row>
    <row r="226" spans="1:4" s="1" customFormat="1" x14ac:dyDescent="0.25">
      <c r="A226" s="57"/>
      <c r="D226" s="122"/>
    </row>
    <row r="227" spans="1:4" s="1" customFormat="1" x14ac:dyDescent="0.25">
      <c r="A227" s="57"/>
      <c r="D227" s="122"/>
    </row>
    <row r="228" spans="1:4" s="1" customFormat="1" x14ac:dyDescent="0.25">
      <c r="A228" s="57"/>
      <c r="D228" s="122"/>
    </row>
    <row r="229" spans="1:4" s="1" customFormat="1" x14ac:dyDescent="0.25">
      <c r="A229" s="57"/>
      <c r="D229" s="122"/>
    </row>
    <row r="230" spans="1:4" s="1" customFormat="1" x14ac:dyDescent="0.25">
      <c r="A230" s="57"/>
      <c r="D230" s="122"/>
    </row>
    <row r="231" spans="1:4" s="1" customFormat="1" x14ac:dyDescent="0.25">
      <c r="A231" s="57"/>
      <c r="D231" s="122"/>
    </row>
    <row r="232" spans="1:4" s="1" customFormat="1" x14ac:dyDescent="0.25">
      <c r="A232" s="57"/>
      <c r="D232" s="122"/>
    </row>
    <row r="233" spans="1:4" s="1" customFormat="1" x14ac:dyDescent="0.25">
      <c r="A233" s="57"/>
      <c r="D233" s="122"/>
    </row>
    <row r="234" spans="1:4" s="1" customFormat="1" x14ac:dyDescent="0.25">
      <c r="A234" s="57"/>
      <c r="D234" s="122"/>
    </row>
    <row r="235" spans="1:4" s="1" customFormat="1" x14ac:dyDescent="0.25">
      <c r="A235" s="57"/>
      <c r="D235" s="122"/>
    </row>
    <row r="236" spans="1:4" s="1" customFormat="1" x14ac:dyDescent="0.25">
      <c r="A236" s="57"/>
      <c r="D236" s="122"/>
    </row>
    <row r="237" spans="1:4" s="1" customFormat="1" x14ac:dyDescent="0.25">
      <c r="A237" s="57"/>
      <c r="D237" s="122"/>
    </row>
    <row r="238" spans="1:4" s="1" customFormat="1" x14ac:dyDescent="0.25">
      <c r="A238" s="57"/>
      <c r="D238" s="122"/>
    </row>
    <row r="239" spans="1:4" s="1" customFormat="1" x14ac:dyDescent="0.25">
      <c r="A239" s="57"/>
      <c r="D239" s="122"/>
    </row>
    <row r="240" spans="1:4" s="1" customFormat="1" x14ac:dyDescent="0.25">
      <c r="A240" s="57"/>
      <c r="D240" s="122"/>
    </row>
    <row r="241" spans="1:4" s="1" customFormat="1" x14ac:dyDescent="0.25">
      <c r="A241" s="57"/>
      <c r="D241" s="122"/>
    </row>
    <row r="242" spans="1:4" s="1" customFormat="1" x14ac:dyDescent="0.25">
      <c r="A242" s="57"/>
      <c r="D242" s="122"/>
    </row>
    <row r="243" spans="1:4" s="1" customFormat="1" x14ac:dyDescent="0.25">
      <c r="A243" s="57"/>
      <c r="D243" s="122"/>
    </row>
    <row r="244" spans="1:4" s="1" customFormat="1" x14ac:dyDescent="0.25">
      <c r="A244" s="57"/>
      <c r="D244" s="122"/>
    </row>
    <row r="245" spans="1:4" s="1" customFormat="1" x14ac:dyDescent="0.25">
      <c r="A245" s="57"/>
      <c r="D245" s="122"/>
    </row>
    <row r="246" spans="1:4" s="1" customFormat="1" x14ac:dyDescent="0.25">
      <c r="A246" s="57"/>
      <c r="D246" s="122"/>
    </row>
    <row r="247" spans="1:4" s="1" customFormat="1" x14ac:dyDescent="0.25">
      <c r="A247" s="57"/>
      <c r="D247" s="122"/>
    </row>
    <row r="248" spans="1:4" s="1" customFormat="1" x14ac:dyDescent="0.25">
      <c r="A248" s="57"/>
      <c r="D248" s="122"/>
    </row>
    <row r="249" spans="1:4" s="1" customFormat="1" x14ac:dyDescent="0.25">
      <c r="A249" s="57"/>
      <c r="D249" s="122"/>
    </row>
    <row r="250" spans="1:4" s="1" customFormat="1" x14ac:dyDescent="0.25">
      <c r="A250" s="57"/>
      <c r="D250" s="122"/>
    </row>
    <row r="251" spans="1:4" s="1" customFormat="1" x14ac:dyDescent="0.25">
      <c r="A251" s="57"/>
      <c r="D251" s="122"/>
    </row>
    <row r="252" spans="1:4" s="1" customFormat="1" x14ac:dyDescent="0.25">
      <c r="A252" s="57"/>
      <c r="D252" s="122"/>
    </row>
    <row r="253" spans="1:4" s="1" customFormat="1" x14ac:dyDescent="0.25">
      <c r="A253" s="57"/>
      <c r="D253" s="122"/>
    </row>
    <row r="254" spans="1:4" s="1" customFormat="1" x14ac:dyDescent="0.25">
      <c r="A254" s="57"/>
      <c r="D254" s="122"/>
    </row>
    <row r="255" spans="1:4" s="1" customFormat="1" x14ac:dyDescent="0.25">
      <c r="A255" s="57"/>
      <c r="D255" s="122"/>
    </row>
    <row r="256" spans="1:4" s="1" customFormat="1" x14ac:dyDescent="0.25">
      <c r="A256" s="57"/>
      <c r="D256" s="122"/>
    </row>
    <row r="257" spans="1:4" s="1" customFormat="1" x14ac:dyDescent="0.25">
      <c r="A257" s="57"/>
      <c r="D257" s="122"/>
    </row>
    <row r="258" spans="1:4" s="1" customFormat="1" x14ac:dyDescent="0.25">
      <c r="A258" s="57"/>
      <c r="D258" s="122"/>
    </row>
    <row r="259" spans="1:4" s="1" customFormat="1" x14ac:dyDescent="0.25">
      <c r="A259" s="57"/>
      <c r="D259" s="122"/>
    </row>
    <row r="260" spans="1:4" s="1" customFormat="1" x14ac:dyDescent="0.25">
      <c r="A260" s="57"/>
      <c r="D260" s="122"/>
    </row>
    <row r="261" spans="1:4" s="1" customFormat="1" x14ac:dyDescent="0.25">
      <c r="A261" s="57"/>
      <c r="D261" s="122"/>
    </row>
    <row r="262" spans="1:4" s="1" customFormat="1" x14ac:dyDescent="0.25">
      <c r="A262" s="57"/>
      <c r="D262" s="122"/>
    </row>
    <row r="263" spans="1:4" s="1" customFormat="1" x14ac:dyDescent="0.25">
      <c r="A263" s="57"/>
      <c r="D263" s="122"/>
    </row>
    <row r="264" spans="1:4" s="1" customFormat="1" x14ac:dyDescent="0.25">
      <c r="A264" s="57"/>
      <c r="D264" s="122"/>
    </row>
    <row r="265" spans="1:4" s="1" customFormat="1" x14ac:dyDescent="0.25">
      <c r="A265" s="57"/>
      <c r="D265" s="122"/>
    </row>
    <row r="266" spans="1:4" s="1" customFormat="1" x14ac:dyDescent="0.25">
      <c r="A266" s="57"/>
      <c r="D266" s="122"/>
    </row>
    <row r="267" spans="1:4" s="1" customFormat="1" x14ac:dyDescent="0.25">
      <c r="A267" s="57"/>
      <c r="D267" s="122"/>
    </row>
    <row r="268" spans="1:4" s="1" customFormat="1" x14ac:dyDescent="0.25">
      <c r="A268" s="57"/>
      <c r="D268" s="122"/>
    </row>
    <row r="269" spans="1:4" s="1" customFormat="1" x14ac:dyDescent="0.25">
      <c r="A269" s="57"/>
      <c r="D269" s="122"/>
    </row>
    <row r="270" spans="1:4" s="1" customFormat="1" x14ac:dyDescent="0.25">
      <c r="A270" s="57"/>
      <c r="D270" s="122"/>
    </row>
    <row r="271" spans="1:4" s="1" customFormat="1" x14ac:dyDescent="0.25">
      <c r="A271" s="57"/>
      <c r="D271" s="122"/>
    </row>
    <row r="272" spans="1:4" s="1" customFormat="1" x14ac:dyDescent="0.25">
      <c r="A272" s="57"/>
      <c r="D272" s="122"/>
    </row>
    <row r="273" spans="1:4" s="1" customFormat="1" x14ac:dyDescent="0.25">
      <c r="A273" s="57"/>
      <c r="D273" s="122"/>
    </row>
    <row r="274" spans="1:4" s="1" customFormat="1" x14ac:dyDescent="0.25">
      <c r="A274" s="57"/>
      <c r="D274" s="122"/>
    </row>
    <row r="275" spans="1:4" s="1" customFormat="1" x14ac:dyDescent="0.25">
      <c r="A275" s="57"/>
      <c r="D275" s="122"/>
    </row>
    <row r="276" spans="1:4" s="1" customFormat="1" x14ac:dyDescent="0.25">
      <c r="A276" s="57"/>
      <c r="D276" s="122"/>
    </row>
    <row r="277" spans="1:4" s="1" customFormat="1" x14ac:dyDescent="0.25">
      <c r="A277" s="57"/>
      <c r="D277" s="122"/>
    </row>
    <row r="278" spans="1:4" s="1" customFormat="1" x14ac:dyDescent="0.25">
      <c r="A278" s="57"/>
      <c r="D278" s="122"/>
    </row>
    <row r="279" spans="1:4" s="1" customFormat="1" x14ac:dyDescent="0.25">
      <c r="A279" s="57"/>
      <c r="D279" s="122"/>
    </row>
    <row r="280" spans="1:4" s="1" customFormat="1" x14ac:dyDescent="0.25">
      <c r="A280" s="57"/>
      <c r="D280" s="122"/>
    </row>
    <row r="281" spans="1:4" s="1" customFormat="1" x14ac:dyDescent="0.25">
      <c r="A281" s="57"/>
      <c r="D281" s="122"/>
    </row>
    <row r="282" spans="1:4" s="1" customFormat="1" x14ac:dyDescent="0.25">
      <c r="A282" s="57"/>
      <c r="D282" s="122"/>
    </row>
    <row r="283" spans="1:4" s="1" customFormat="1" x14ac:dyDescent="0.25">
      <c r="A283" s="57"/>
      <c r="D283" s="122"/>
    </row>
    <row r="284" spans="1:4" s="1" customFormat="1" x14ac:dyDescent="0.25">
      <c r="A284" s="57"/>
      <c r="D284" s="122"/>
    </row>
    <row r="285" spans="1:4" s="1" customFormat="1" x14ac:dyDescent="0.25">
      <c r="A285" s="57"/>
      <c r="D285" s="122"/>
    </row>
    <row r="286" spans="1:4" s="1" customFormat="1" x14ac:dyDescent="0.25">
      <c r="A286" s="57"/>
      <c r="D286" s="122"/>
    </row>
    <row r="287" spans="1:4" s="1" customFormat="1" x14ac:dyDescent="0.25">
      <c r="A287" s="57"/>
      <c r="D287" s="122"/>
    </row>
    <row r="288" spans="1:4" s="1" customFormat="1" x14ac:dyDescent="0.25">
      <c r="A288" s="57"/>
      <c r="D288" s="122"/>
    </row>
  </sheetData>
  <mergeCells count="113">
    <mergeCell ref="A176:A180"/>
    <mergeCell ref="B176:B180"/>
    <mergeCell ref="C176:C180"/>
    <mergeCell ref="A166:A170"/>
    <mergeCell ref="B166:B170"/>
    <mergeCell ref="C166:C170"/>
    <mergeCell ref="A171:A175"/>
    <mergeCell ref="B171:B175"/>
    <mergeCell ref="C171:C175"/>
    <mergeCell ref="A156:A160"/>
    <mergeCell ref="B156:B160"/>
    <mergeCell ref="C156:C160"/>
    <mergeCell ref="A161:A165"/>
    <mergeCell ref="B161:B165"/>
    <mergeCell ref="C161:C165"/>
    <mergeCell ref="A146:A150"/>
    <mergeCell ref="B146:B150"/>
    <mergeCell ref="C146:C150"/>
    <mergeCell ref="A151:A155"/>
    <mergeCell ref="B151:B155"/>
    <mergeCell ref="C151:C155"/>
    <mergeCell ref="A136:A140"/>
    <mergeCell ref="B136:B140"/>
    <mergeCell ref="C136:C140"/>
    <mergeCell ref="A141:A145"/>
    <mergeCell ref="B141:B145"/>
    <mergeCell ref="C141:C145"/>
    <mergeCell ref="A126:A130"/>
    <mergeCell ref="B126:B130"/>
    <mergeCell ref="C126:C130"/>
    <mergeCell ref="A131:A135"/>
    <mergeCell ref="B131:B135"/>
    <mergeCell ref="C131:C135"/>
    <mergeCell ref="A116:A120"/>
    <mergeCell ref="B116:B120"/>
    <mergeCell ref="C116:C120"/>
    <mergeCell ref="A121:A125"/>
    <mergeCell ref="B121:B125"/>
    <mergeCell ref="C121:C125"/>
    <mergeCell ref="A106:A110"/>
    <mergeCell ref="B106:B110"/>
    <mergeCell ref="C106:C110"/>
    <mergeCell ref="A111:A115"/>
    <mergeCell ref="B111:B115"/>
    <mergeCell ref="C111:C115"/>
    <mergeCell ref="A96:A100"/>
    <mergeCell ref="B96:B100"/>
    <mergeCell ref="C96:C100"/>
    <mergeCell ref="A101:A105"/>
    <mergeCell ref="B101:B105"/>
    <mergeCell ref="C101:C105"/>
    <mergeCell ref="A86:A90"/>
    <mergeCell ref="B86:B90"/>
    <mergeCell ref="C86:C90"/>
    <mergeCell ref="A91:A95"/>
    <mergeCell ref="B91:B95"/>
    <mergeCell ref="C91:C95"/>
    <mergeCell ref="A76:A80"/>
    <mergeCell ref="B76:B80"/>
    <mergeCell ref="C76:C80"/>
    <mergeCell ref="A81:A85"/>
    <mergeCell ref="B81:B85"/>
    <mergeCell ref="C81:C85"/>
    <mergeCell ref="A66:A70"/>
    <mergeCell ref="B66:B70"/>
    <mergeCell ref="C66:C70"/>
    <mergeCell ref="A71:A75"/>
    <mergeCell ref="B71:B75"/>
    <mergeCell ref="C71:C75"/>
    <mergeCell ref="A56:A60"/>
    <mergeCell ref="B56:B60"/>
    <mergeCell ref="C56:C60"/>
    <mergeCell ref="A61:A65"/>
    <mergeCell ref="B61:B65"/>
    <mergeCell ref="C61:C65"/>
    <mergeCell ref="A46:A50"/>
    <mergeCell ref="B46:B50"/>
    <mergeCell ref="C46:C50"/>
    <mergeCell ref="A51:A55"/>
    <mergeCell ref="B51:B55"/>
    <mergeCell ref="C51:C55"/>
    <mergeCell ref="A36:A40"/>
    <mergeCell ref="B36:B40"/>
    <mergeCell ref="C36:C40"/>
    <mergeCell ref="A41:A45"/>
    <mergeCell ref="B41:B45"/>
    <mergeCell ref="C41:C45"/>
    <mergeCell ref="A26:A30"/>
    <mergeCell ref="B26:B30"/>
    <mergeCell ref="C26:C30"/>
    <mergeCell ref="A31:A35"/>
    <mergeCell ref="B31:B35"/>
    <mergeCell ref="C31:C35"/>
    <mergeCell ref="A21:A25"/>
    <mergeCell ref="B21:B25"/>
    <mergeCell ref="C21:C25"/>
    <mergeCell ref="A6:A10"/>
    <mergeCell ref="B6:B10"/>
    <mergeCell ref="C6:C10"/>
    <mergeCell ref="A11:A15"/>
    <mergeCell ref="B11:B15"/>
    <mergeCell ref="C11:C15"/>
    <mergeCell ref="C1:H1"/>
    <mergeCell ref="B2:H2"/>
    <mergeCell ref="A3:A4"/>
    <mergeCell ref="B3:B4"/>
    <mergeCell ref="C3:C4"/>
    <mergeCell ref="D3:D4"/>
    <mergeCell ref="E3:E4"/>
    <mergeCell ref="F3:H3"/>
    <mergeCell ref="A16:A20"/>
    <mergeCell ref="B16:B20"/>
    <mergeCell ref="C16:C20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первонач.на 2022-2024 гг. (2)</vt:lpstr>
      <vt:lpstr>перв.на 2022-2024 гг. (скрытые)</vt:lpstr>
      <vt:lpstr>26.01(доб.соф.рем.указа,мтб,раз</vt:lpstr>
      <vt:lpstr>31.01(доб.соф.рем.)собр</vt:lpstr>
      <vt:lpstr>01.02(обл.доб МРОТ) </vt:lpstr>
      <vt:lpstr>25.02выв.центры и ЦОС</vt:lpstr>
      <vt:lpstr>20.04.2022доб.соф.внешк.</vt:lpstr>
      <vt:lpstr>18-20.05.доб.смету РСШ и МТБ</vt:lpstr>
      <vt:lpstr>пер.зан.несов.</vt:lpstr>
      <vt:lpstr>пер.зан.нес.+собр.</vt:lpstr>
      <vt:lpstr>доб.МТБ+пер.нал на им.(провер)</vt:lpstr>
      <vt:lpstr>2023 после собр.11.05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2023-05-18T13:29:26Z</dcterms:modified>
</cp:coreProperties>
</file>